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53" activeTab="0"/>
  </bookViews>
  <sheets>
    <sheet name="All 3-a Indicatori sintetici" sheetId="1" r:id="rId1"/>
    <sheet name="All 3-bEntrate - Ind. analitici" sheetId="2" r:id="rId2"/>
    <sheet name="All 3-c Spese - Ind. analitici" sheetId="3" r:id="rId3"/>
    <sheet name="Quadro sinottico Indicatori BP" sheetId="4" r:id="rId4"/>
    <sheet name="Foglio1" sheetId="5" r:id="rId5"/>
  </sheets>
  <definedNames>
    <definedName name="_xlnm.Print_Area" localSheetId="0">'All 3-a Indicatori sintetici'!$B$2:$G$59</definedName>
    <definedName name="_xlnm.Print_Titles" localSheetId="0">'All 3-a Indicatori sintetici'!$2:$8</definedName>
    <definedName name="_xlnm.Print_Area" localSheetId="1">'All 3-bEntrate - Ind. analitici'!$A$1:$H$54</definedName>
    <definedName name="_xlnm.Print_Titles" localSheetId="1">'All 3-bEntrate - Ind. analitici'!$1:$6</definedName>
    <definedName name="_xlnm.Print_Area" localSheetId="2">'All 3-c Spese - Ind. analitici'!$A$1:$N$33</definedName>
    <definedName name="_xlnm.Print_Titles" localSheetId="2">'All 3-c Spese - Ind. analitici'!$1:$8</definedName>
    <definedName name="_xlnm.Print_Area" localSheetId="3">'Quadro sinottico Indicatori BP'!$A$1:$J$42</definedName>
    <definedName name="_xlnm.Print_Titles" localSheetId="3">'Quadro sinottico Indicatori BP'!$1:$2</definedName>
    <definedName name="Excel_BuiltIn_Print_Area" localSheetId="2">'All 3-c Spese - Ind. analitici'!$B$2:$N$33</definedName>
  </definedNames>
  <calcPr fullCalcOnLoad="1"/>
</workbook>
</file>

<file path=xl/sharedStrings.xml><?xml version="1.0" encoding="utf-8"?>
<sst xmlns="http://schemas.openxmlformats.org/spreadsheetml/2006/main" count="524" uniqueCount="371">
  <si>
    <t>Allegato n. 3-a</t>
  </si>
  <si>
    <t>Piano degli indicatori di bilancio degli organismi e degli enti strumentali delle Regioni e delle Province aut.</t>
  </si>
  <si>
    <t>Bilancio di previsione esercizi 2017, 2018 e 2019, approvato il 29/11/2017</t>
  </si>
  <si>
    <t>Indicatori sintetici</t>
  </si>
  <si>
    <t>TIPOLOGIA INDICATORE</t>
  </si>
  <si>
    <t>DEFINIZIONE</t>
  </si>
  <si>
    <r>
      <t xml:space="preserve">VALORE INDICATORE </t>
    </r>
    <r>
      <rPr>
        <sz val="10"/>
        <rFont val="Arial Narrow"/>
        <family val="2"/>
      </rPr>
      <t xml:space="preserve">(indicare tante colonne quanti sono gli esercizi considerati nel bilancio di previsione)
</t>
    </r>
    <r>
      <rPr>
        <b/>
        <sz val="10"/>
        <rFont val="Arial Narrow"/>
        <family val="2"/>
      </rPr>
      <t>(dati percentuali)</t>
    </r>
  </si>
  <si>
    <t>Rigidità strutturale di bilancio</t>
  </si>
  <si>
    <t>1.1</t>
  </si>
  <si>
    <t xml:space="preserve">Incidenza spese rigide (disavanzo, personale e debito) su entrate correnti </t>
  </si>
  <si>
    <t xml:space="preserve">[Disavanzo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</si>
  <si>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</si>
  <si>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</si>
  <si>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</si>
  <si>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</si>
  <si>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</si>
  <si>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</si>
  <si>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</si>
  <si>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</si>
  <si>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</si>
  <si>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</si>
  <si>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</si>
  <si>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</si>
  <si>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</si>
  <si>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 xml:space="preserve">Spese di personale </t>
  </si>
  <si>
    <t>3.1</t>
  </si>
  <si>
    <t xml:space="preserve">Incidenza spesa personale sulla spesa corrente
(Indicatore di equilibrio economico-finanziario)
</t>
  </si>
  <si>
    <t xml:space="preserve">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 </t>
  </si>
  <si>
    <t>3.2</t>
  </si>
  <si>
    <t>Incidenza del salario accessorio ed incentivante rispetto al totale della spesa di personale
Indica il peso delle componenti afferenti la contrattazione decentrata dell'ente rispetto al totale dei redditi da lavoro</t>
  </si>
  <si>
    <t xml:space="preserve">Stanziamenti di competenza (pdc 1.01.01.004 + 1.01.01.008 "indennità e altri compensi al personale a tempo indeterminato e determinato"+ pdc 1.01.01.003 + 1.01.01.007 "straordinario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
</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</si>
  <si>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</si>
  <si>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</si>
  <si>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 xml:space="preserve">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
</t>
  </si>
  <si>
    <t>Interessi passivi</t>
  </si>
  <si>
    <t>4.1</t>
  </si>
  <si>
    <t>Incidenza degli interessi passivi sulle entrate correnti (che ne costituiscono la fonte di copertura)</t>
  </si>
  <si>
    <t>Stanziamenti di competenza Macroaggregato 1.7 "Interessi passivi" / Stanziamenti di competenza primi tre titoli ("Entrate correnti")</t>
  </si>
  <si>
    <t>4.2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</si>
  <si>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</si>
  <si>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</si>
  <si>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4.3</t>
  </si>
  <si>
    <t>Incidenza degli interessi di mora sul totale degli interessi passivi</t>
  </si>
  <si>
    <t>Stanziamenti di competenza  voce del piano dei conti finanziario U.1.07.06.02.000 "Interessi di mora" / Stanziamenti di competenza  Macroaggregato 1.7 "Interessi passivi"</t>
  </si>
  <si>
    <t xml:space="preserve">Investimenti </t>
  </si>
  <si>
    <t>5.1</t>
  </si>
  <si>
    <t>Incidenza investimenti su spesa corrente e in conto capitale</t>
  </si>
  <si>
    <t>Totale stanziamento di competenza  Macroaggregati 2.2 + 2.3 al netto dei relativi FPV / Totale stanziamento di competenza titolo 1° e 2° della spesa al netto del FPV</t>
  </si>
  <si>
    <t>5.2</t>
  </si>
  <si>
    <t>Quota investimenti complessivi finanziati dal risparmio corrente</t>
  </si>
  <si>
    <t>Margine corrente di competenza/Stanziamenti di competenza (Macroaggregato 2.2 "Investimenti fissi lordi e acquisto di terreni" + Macroaggregato 2.3 "Contributi agli investimenti") (10)</t>
  </si>
  <si>
    <t>5.3</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</si>
  <si>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</si>
  <si>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</si>
  <si>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5.4</t>
  </si>
  <si>
    <t>Quota investimenti complessivi finanziati da debito</t>
  </si>
  <si>
    <t>Stanziamenti di competenza  (Titolo 6"Accensione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</si>
  <si>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</si>
  <si>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6.1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</si>
  <si>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</si>
  <si>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 - i relativi FPV</t>
  </si>
  <si>
    <t>6.2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</si>
  <si>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</si>
  <si>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</si>
  <si>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</si>
  <si>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7.1</t>
  </si>
  <si>
    <t>Incidenza estinzioni debiti finanziari</t>
  </si>
  <si>
    <t>(Totale competenza Titolo 4 della spesa) / Debito da finanziamento al 31/12 dell'esercizio precedente (2)</t>
  </si>
  <si>
    <t>7.2</t>
  </si>
  <si>
    <t>Sostenibilità debiti finanziari</t>
  </si>
  <si>
    <t>Stanziamenti di competenza [1.7 "Interessi passivi" – "Interessi di mora" (U.1.07.06.02.000) – "Interessi per anticipazioni prestiti" (U.1.07.06.04.000)]+ Titolo 4 della spesa – (Entrate categoria 4.02.06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</si>
  <si>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Composizione avanzo di amministrazione presunto dell'esercizio precedente (5)</t>
  </si>
  <si>
    <t>8.1</t>
  </si>
  <si>
    <t>Incidenza quota libera di parte corrente nell'avanzo presunto</t>
  </si>
  <si>
    <t>Quota libera di parte corrente dell'avanzo presunto/Avanzo di amministrazione presunto (6)</t>
  </si>
  <si>
    <t>8.2</t>
  </si>
  <si>
    <t>Incidenza quota libera in c/capitale nell'avanzo presunto</t>
  </si>
  <si>
    <t>Quota libera in conto capitale dell'avanzo presunto/Avanzo di amministrazione presunto (7)</t>
  </si>
  <si>
    <t>8.3</t>
  </si>
  <si>
    <t>Incidenza quota accantonata nell'avanzo presunto</t>
  </si>
  <si>
    <t>Quota accantonata dell'avanzo presunto/Avanzo di amministrazione presunto (8)</t>
  </si>
  <si>
    <t>8.4</t>
  </si>
  <si>
    <t>Incidenza quota vincolata nell'avanzo presunto</t>
  </si>
  <si>
    <t>Quota vincolata dell'avanzo presunto/Avanzo di amministrazione presunto (9)</t>
  </si>
  <si>
    <t>Disavanzo di amministrazione presunto dell'esercizio precedente</t>
  </si>
  <si>
    <t>9.1</t>
  </si>
  <si>
    <t xml:space="preserve">Quota disavanzo che si prevede di ripianare nell'esercizio </t>
  </si>
  <si>
    <t>Disavanzo iscritto in spesa del bilancio di previsione / Totale disavanzo di amministrazione di cui alla lettera E dell'allegato riguardante il risultato di amministrazione presunto (3)</t>
  </si>
  <si>
    <t>9.2</t>
  </si>
  <si>
    <t>Sostenibilità patrimoniale del disavanzo presunto</t>
  </si>
  <si>
    <t xml:space="preserve">Totale disavanzo di amministrazione di cui alla lettera E dell'allegato riguardante il risultato di amministrazione presunto (3) / Patrimonio netto (1)  </t>
  </si>
  <si>
    <t>9.3</t>
  </si>
  <si>
    <t>Sostenibilità disavanzo a carico dell'esercizio</t>
  </si>
  <si>
    <t>Disavanzo iscritto in spesa del bilancio di previsione / Competenza dei titoli 1, 2 e 3 delle entrate</t>
  </si>
  <si>
    <t>Fondo pluriennale vincolato</t>
  </si>
  <si>
    <t>10.1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</si>
  <si>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</si>
  <si>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Narrow"/>
        <family val="2"/>
      </rPr>
      <t>(Per il FPV  riferirsi ai valori riportati nell'allegato del bilancio di previsione concernente il FPV, totale delle colonne a) e c)</t>
    </r>
  </si>
  <si>
    <t>Partite di giro e conto terzi</t>
  </si>
  <si>
    <t>11.1</t>
  </si>
  <si>
    <t>Incidenza partite di giro e conto terzi in entrata</t>
  </si>
  <si>
    <t xml:space="preserve">Totale stanziamenti di competenza per Entrate per conto terzi e partite di giro / Totale stanziamenti primi tre titoli delle entrate
</t>
  </si>
  <si>
    <t>11.2</t>
  </si>
  <si>
    <t>Incidenza partite di giro e conto terzi in uscita</t>
  </si>
  <si>
    <t xml:space="preserve">Totale stanziamenti di competenza per Uscite per conto terzi e partite di giro / Totale stanziamenti di competenza del titolo I della spesa
</t>
  </si>
  <si>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e organismi strumentali delle Autonomie speciali che adottano il DLgs 118/2011 a decorrere dal 2016,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</si>
  <si>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e organismi strumentali delle Autonomie speciali che adottano il DLgs 118/2011 a decorrere dal 2016, elaborano l'indicatore a decorrere dal 2019.</t>
  </si>
  <si>
    <t xml:space="preserve">(3)Indicatore da elaborare solo se la voce E dell'allegato a) al bilancio di previsione è negativo. Il disavanzo di amministrazione è pari all'importo della voce E. </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</si>
  <si>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e organismi strumentali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</si>
  <si>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</si>
  <si>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</si>
  <si>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</si>
  <si>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</si>
  <si>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</si>
  <si>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</si>
  <si>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Allegato n. 3-b</t>
  </si>
  <si>
    <t>Bilancio di previsione esercizi 2018, 2019 e 2020, approvato il 20/07/2018</t>
  </si>
  <si>
    <t>Indicatori analitici concernenti la composizione delle entrate e la capacità di riscossione</t>
  </si>
  <si>
    <t>Titolo Tipologia</t>
  </si>
  <si>
    <t xml:space="preserve">Denominazione </t>
  </si>
  <si>
    <t>Composizione delle entrate (dati percentuali)</t>
  </si>
  <si>
    <t>Percentuale  riscossione entrate</t>
  </si>
  <si>
    <t>Esercizio n+1:      Previsioni competenza/  totale previsioni competenza</t>
  </si>
  <si>
    <t>Esercizio 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</si>
  <si>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</si>
  <si>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</si>
  <si>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</si>
  <si>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</si>
  <si>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</si>
  <si>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</si>
  <si>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</si>
  <si>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</si>
  <si>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</si>
  <si>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</si>
  <si>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</si>
  <si>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</si>
  <si>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</si>
  <si>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 xml:space="preserve">Tipologia 302: Fondi perequativi  dalla Regione o Provincia autonoma </t>
  </si>
  <si>
    <t>Totale TITOLO 1: Entrate correnti nat. tribut., contributiva e pereq.va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</si>
  <si>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</si>
  <si>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</si>
  <si>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</si>
  <si>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</si>
  <si>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</si>
  <si>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</si>
  <si>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</si>
  <si>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</si>
  <si>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</si>
  <si>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</si>
  <si>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</si>
  <si>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dall'UE e dal Resto del Mondo</t>
  </si>
  <si>
    <t>Totale TITOLO 2: Trasferimenti correnti</t>
  </si>
  <si>
    <t>TITOLO 3:</t>
  </si>
  <si>
    <t>Entrate extratributarie</t>
  </si>
  <si>
    <t>30100</t>
  </si>
  <si>
    <t>Tipologia 100: Vendita beni servizi e proventi da gestione dei beni</t>
  </si>
  <si>
    <t>30200</t>
  </si>
  <si>
    <t>Tipologia 200: Proventi derivanti attività controllo e repress. Irreg.tà e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</si>
  <si>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</si>
  <si>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</si>
  <si>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</si>
  <si>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</si>
  <si>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</si>
  <si>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</si>
  <si>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</si>
  <si>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</si>
  <si>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</si>
  <si>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 xml:space="preserve">Entrate in conto capitale </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</si>
  <si>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</si>
  <si>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</si>
  <si>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</si>
  <si>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</si>
  <si>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</si>
  <si>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</si>
  <si>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</si>
  <si>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</si>
  <si>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</si>
  <si>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</si>
  <si>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</si>
  <si>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</si>
  <si>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</si>
  <si>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</si>
  <si>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</si>
  <si>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</si>
  <si>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</si>
  <si>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</si>
  <si>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</si>
  <si>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</si>
  <si>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</si>
  <si>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</si>
  <si>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</si>
  <si>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</si>
  <si>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</si>
  <si>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</si>
  <si>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</si>
  <si>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</si>
  <si>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</si>
  <si>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</si>
  <si>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</si>
  <si>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</si>
  <si>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</si>
  <si>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Totale TITOLO 6: Accensione prestiti</t>
  </si>
  <si>
    <t>TITOLO 7:</t>
  </si>
  <si>
    <t>Anticipazioni da istituto tesoriere/cassiere</t>
  </si>
  <si>
    <t>70100</t>
  </si>
  <si>
    <t>Tipologia 100: Anticipazioni da istituto tesoriere/cassiere</t>
  </si>
  <si>
    <t>Totale TITOLO 7: Anticipazioni da istituto tesoriere/cassiere</t>
  </si>
  <si>
    <t>TITOLO 9:</t>
  </si>
  <si>
    <t>Entrate per conto terzi e partite di giro</t>
  </si>
  <si>
    <t>90100</t>
  </si>
  <si>
    <t>Tipologia 100: Entrate per partite di giro</t>
  </si>
  <si>
    <t>90200</t>
  </si>
  <si>
    <t>Tipologia 200: Entrate per conto terzi</t>
  </si>
  <si>
    <t>Totale TITOLO 9: Entrate per conto terzi e partite di giro</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</si>
  <si>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</si>
  <si>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e organismi strumentali delle Autonomie speciali che adottano il DLgs 118/2011 a decorrere dal 2016 non elaborano l'indicatore nell'esercizio 2016.</t>
  </si>
  <si>
    <t>Allegato n. 3-c</t>
  </si>
  <si>
    <t>Indicatori analitici concernenti la composizione delle spese per missioni e programmi e la capacità dell'amministrazione di pagare i debiti negli esercizi di riferimento</t>
  </si>
  <si>
    <t>MISSIONI E PROGRAMMI</t>
  </si>
  <si>
    <r>
      <t>BILANCIO DI PREVISIONE ESERCIZI 2018, 2019 e 2020</t>
    </r>
    <r>
      <rPr>
        <sz val="9"/>
        <rFont val="Arial Narrow"/>
        <family val="2"/>
      </rPr>
      <t xml:space="preserve"> (dati percentuali)</t>
    </r>
  </si>
  <si>
    <r>
      <t xml:space="preserve">MEDIA TRE RENDICONTI  PRECEDENTI (O  DI PRECONSUNTIVO DISPONIBILE) (*)
</t>
    </r>
    <r>
      <rPr>
        <sz val="9"/>
        <rFont val="Arial Narrow"/>
        <family val="2"/>
      </rPr>
      <t>(dati percentuali)</t>
    </r>
  </si>
  <si>
    <t>ESERCIZIO 2018</t>
  </si>
  <si>
    <t>ESERCIZIO 2019</t>
  </si>
  <si>
    <t>ESERCIZIO 2020</t>
  </si>
  <si>
    <r>
      <t xml:space="preserve">Incidenza Missione programma: Media </t>
    </r>
    <r>
      <rPr>
        <sz val="9"/>
        <rFont val="Arial Narrow"/>
        <family val="2"/>
      </rPr>
      <t xml:space="preserve">(Impegni + FPV) /Media (Totale impegni + Totale FPV) </t>
    </r>
  </si>
  <si>
    <r>
      <t>di cui incidenza  FPV:</t>
    </r>
    <r>
      <rPr>
        <sz val="9"/>
        <rFont val="Arial Narrow"/>
        <family val="2"/>
      </rPr>
      <t xml:space="preserve"> Media FPV / Media Totale FPV </t>
    </r>
  </si>
  <si>
    <r>
      <t>Capacità di pagamento:</t>
    </r>
    <r>
      <rPr>
        <sz val="9"/>
        <rFont val="Arial Narrow"/>
        <family val="2"/>
      </rPr>
      <t xml:space="preserve"> Media (Pagam. c/comp+ Pagam. c/residui )/ Media (Impegni + residui definitivi) </t>
    </r>
  </si>
  <si>
    <r>
      <t>Incidenza  Missione/Programma:</t>
    </r>
    <r>
      <rPr>
        <sz val="9"/>
        <rFont val="Arial Narrow"/>
        <family val="2"/>
      </rPr>
      <t xml:space="preserve"> Previsioni stanziamento/ totale previsioni missioni </t>
    </r>
  </si>
  <si>
    <r>
      <t>di cui incidenza FPV:</t>
    </r>
    <r>
      <rPr>
        <sz val="9"/>
        <rFont val="Arial Narrow"/>
        <family val="2"/>
      </rPr>
      <t xml:space="preserve"> Previsioni  stanziamento  FPV/ Previsione FPV totale </t>
    </r>
  </si>
  <si>
    <r>
      <t>Capacità di pagamento:</t>
    </r>
    <r>
      <rPr>
        <sz val="9"/>
        <rFont val="Arial Narrow"/>
        <family val="2"/>
      </rPr>
      <t xml:space="preserve"> Previsioni cassa/ (previsioni competenza - FPV  + residui) </t>
    </r>
  </si>
  <si>
    <r>
      <t>di cui incidenza  FPV:</t>
    </r>
    <r>
      <rPr>
        <sz val="9"/>
        <rFont val="Arial Narrow"/>
        <family val="2"/>
      </rPr>
      <t xml:space="preserve"> Previsioni  stanziamento  FPV/ Previsione FPV totale </t>
    </r>
  </si>
  <si>
    <r>
      <t>Incidenza  Missione/Programma:</t>
    </r>
    <r>
      <rPr>
        <sz val="9"/>
        <rFont val="Arial Narrow"/>
        <family val="2"/>
      </rPr>
      <t xml:space="preserve"> Previsioni stanziamento/ totale previsioni missioni</t>
    </r>
  </si>
  <si>
    <t xml:space="preserve">Missione 01  Servizi istituzionali,  generali e di gestione </t>
  </si>
  <si>
    <t>01</t>
  </si>
  <si>
    <t>Organi istituzionali</t>
  </si>
  <si>
    <t>02</t>
  </si>
  <si>
    <t xml:space="preserve">Segreteria generale </t>
  </si>
  <si>
    <t>03</t>
  </si>
  <si>
    <t>Gestione economica, finanziaria,  programmazione, provveditorato</t>
  </si>
  <si>
    <t>04</t>
  </si>
  <si>
    <t>Gestione entrate tribut.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</si>
  <si>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</si>
  <si>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</si>
  <si>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</si>
  <si>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</si>
  <si>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</si>
  <si>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</si>
  <si>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</si>
  <si>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</si>
  <si>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</si>
  <si>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Assistenza tecnico-amministr.va a EE. LL</t>
  </si>
  <si>
    <t>010</t>
  </si>
  <si>
    <t>Risorse umane</t>
  </si>
  <si>
    <t>011</t>
  </si>
  <si>
    <t>Altri servizi generali</t>
  </si>
  <si>
    <t>012</t>
  </si>
  <si>
    <t>Politica regionale unitaria per i servizi istituzionali, generali e di gestione (solo per gli org. strum. region.)</t>
  </si>
  <si>
    <t>TOTALE Missione 01  Servizi istituzionali,  generali e di gestione</t>
  </si>
  <si>
    <t>Missione 16 Agricoltura, politiche agroalimentari e pesca</t>
  </si>
  <si>
    <t>Sviluppo del settore agricolo e del sistema agroalimentare</t>
  </si>
  <si>
    <t>Caccia e pesca</t>
  </si>
  <si>
    <t>Politica regionale unitaria per l'agricoltura, i sistemi agroalimentari, la caccia e la pesca (solo per gli org. strum. region.)</t>
  </si>
  <si>
    <t>Totale Missione 16 Agricoltura, politiche agroalimentari e pesca</t>
  </si>
  <si>
    <t>Missione 20 Fondi e accantonamenti</t>
  </si>
  <si>
    <t>Fondo di riserva</t>
  </si>
  <si>
    <t>Fondo  crediti di dubbia esigibilità</t>
  </si>
  <si>
    <t>Altri fondi</t>
  </si>
  <si>
    <t>Totale Missione 20 Fondi e accantonamenti</t>
  </si>
  <si>
    <t>Missione 99 Servizi per conto terzi</t>
  </si>
  <si>
    <r>
      <t>Servizi per conto terzi -</t>
    </r>
    <r>
      <rPr>
        <sz val="8"/>
        <color indexed="21"/>
        <rFont val="Arial Narrow"/>
        <family val="2"/>
      </rPr>
      <t xml:space="preserve"> </t>
    </r>
    <r>
      <rPr>
        <sz val="8"/>
        <rFont val="Arial Narrow"/>
        <family val="2"/>
      </rPr>
      <t>Partite di giro</t>
    </r>
  </si>
  <si>
    <t>Anticipazioni per il finanziamento del sistema sanitario nazionale</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</si>
  <si>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</si>
  <si>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organismi e gli enti strumentali delle  Autonomie speciali  che adottano il DLgs 118/2011 a decorrere dal 2016 non elaborano l'indicatore nell'esercizio 2016.</t>
  </si>
  <si>
    <r>
      <t xml:space="preserve">Piano degli indicatori di bilancio degli organismi e degli enti strumentali delle Regioni e delle Province aut.
</t>
    </r>
    <r>
      <rPr>
        <b/>
        <sz val="12"/>
        <rFont val="Arial"/>
        <family val="2"/>
      </rPr>
      <t>Quadro sinottico - Bilancio di previsione - Allegato n. 3</t>
    </r>
  </si>
  <si>
    <t>Macro indicatore di primo livello</t>
  </si>
  <si>
    <t>Nome indicatore</t>
  </si>
  <si>
    <t>Calcolo indicatore</t>
  </si>
  <si>
    <t>Fase di osservazione e unità di misura</t>
  </si>
  <si>
    <t>Tempo di osservazione</t>
  </si>
  <si>
    <t>Tipo</t>
  </si>
  <si>
    <t>Spiegazione dell'indicatore</t>
  </si>
  <si>
    <t>Note</t>
  </si>
  <si>
    <t>Incidenza spese rigide (disavanzo, personale e debito) su entrate correnti</t>
  </si>
  <si>
    <t xml:space="preserve">[Disavanzo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</si>
  <si>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</si>
  <si>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</si>
  <si>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</si>
  <si>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</si>
  <si>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</si>
  <si>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</si>
  <si>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</si>
  <si>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e organismi strumentali delle  Autonomie specialii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</si>
  <si>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</si>
  <si>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</si>
  <si>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</si>
  <si>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e organismi strumentali delle  Autonomie speciali che adottano il DLgs 118/2011 a decorrere dal 2016, elaborano l'indicatore a decorrere dal 2017.</t>
  </si>
  <si>
    <t>Media accertamenti nei tre esercizi precedenti 
(pdc E.1.01.00.00.000 "Tributi" 
– "Compartecipazioni di tributi" E.1.01.04.00.000 
+ E.3.00.00.00.000 "Entrate extratributarie") / Stanziamenti di competenza dei primi tre titoli delle "Entrate correnti" (4)</t>
  </si>
  <si>
    <t>Media incassi nei tre esercizi precedenti 
(pdc E.1.01.00.00.000 "Tributi" 
– "Compartecipazioni di tributi" E.1.01.04.00.000 
+ E.3.00.00.00.000 "Entrate extratributarie") / Stanziamenti di cassa dei primi tre titoli delle "Entrate correnti" (4)</t>
  </si>
  <si>
    <t>Spesa di personale</t>
  </si>
  <si>
    <t>Incidenza della spesa di personale sulla spesa corrente</t>
  </si>
  <si>
    <t>(Macr. 1.1 + pdc 1.02.01.01 "IRAP" 
+ FPV personale in uscita 1.1 
– FPV personale in entrata concernente il Macr. 1.1) 
/
(Titolo I della spesa – FCDE corrente
+ FPV macroaggr. 1.1  
– FPV di entrata concernente il mac 1.1)</t>
  </si>
  <si>
    <t>Stanziamenti di competenza
(%)</t>
  </si>
  <si>
    <t xml:space="preserve">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</si>
  <si>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 rispetto al totale della spesa di personale</t>
  </si>
  <si>
    <t xml:space="preserve">(pdc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
</t>
  </si>
  <si>
    <t>Indica il peso delle componenti afferenti la contrattazione decentrata dell'ente rispetto al totale dei redditi da lavoro</t>
  </si>
  <si>
    <t xml:space="preserve">Incidenza della spesa di personale con forme di contratto flessibile </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</si>
  <si>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</si>
  <si>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</si>
  <si>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</si>
  <si>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</si>
  <si>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</si>
  <si>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</si>
  <si>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</si>
  <si>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</si>
  <si>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Investimenti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</si>
  <si>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</si>
  <si>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</si>
  <si>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t>Margine corrente di competenza / Stanziamenti di competenza 
(Macroaggregato 2.2 "Investimenti fissi lordi e acquisto di terreni" + Macroaggregato 2.3 "Contributi agli investimenti") (10)</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</si>
  <si>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</si>
  <si>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</si>
  <si>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</si>
  <si>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</si>
  <si>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</si>
  <si>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</si>
  <si>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</si>
  <si>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</si>
  <si>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 xml:space="preserve">Stanziamento di cassa 
(Macroaggregati 1.3 "Acquisto di beni e servizi" 
+ 2.2 "Investimenti fissi lordi e acquisto di terreni") 
/ 
Stanziamenti di competenza e residui al netto dei relativi FPV
(Macroaggregati 1.3 "Acquisto di beni e servizi" 
+ 2.2 "Investimenti fissi lordi e acquisto di terreni") </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</si>
  <si>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</si>
  <si>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</si>
  <si>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</si>
  <si>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</si>
  <si>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</si>
  <si>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</si>
  <si>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Stanziamenti di competenza (%)</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</si>
  <si>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</si>
  <si>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e organismi strumentali delle  Autonomie speciali che adottano il DLgs 118/2011 a decorrere dal 2016, elaborano l'indicatore a decorrere dal 2019.</t>
  </si>
  <si>
    <t>Stanziamenti competenza
[1.7  "Interessi passivi"
 – "Interessi di mora" (U.1.07.06.02.000) 
– "Interessi per anticipazioni prestiti" (U.1.07.06.04.000)]
Titolo 4 della spesa 
– (Entrate categoria 4.02.06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</si>
  <si>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Stanziamenti di competenza</t>
  </si>
  <si>
    <t>Incidenza delle estinzioni ordinarie di debiti finanziari sul totale dei debiti da finanziamento al 31/12, al netto delle estinzioni anticipate</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</si>
  <si>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</si>
  <si>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</si>
  <si>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</si>
  <si>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</si>
  <si>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</si>
  <si>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</si>
  <si>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</si>
  <si>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</si>
  <si>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</si>
  <si>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</si>
  <si>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</si>
  <si>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</si>
  <si>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</si>
  <si>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</si>
  <si>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</si>
  <si>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 xml:space="preserve">'(3)Indicatore da elaborare solo se la voce E  dell'allegato a) al bilancio di previsione è negativo. Il disavanzo di amministrazione è pari all'importo della voce E. </t>
  </si>
  <si>
    <t xml:space="preserve">Totale disavanzo di amministrazione di cui alla lettera E dell'allegato riguardante il risultato di amministrazione presunto (3) 
/ 
Patrimonio netto (1)  </t>
  </si>
  <si>
    <t>Totale disavanzo di amministrazione / 
Patrimonio netto   (%)</t>
  </si>
  <si>
    <t>Valutazione della sostenibilità del disavanzo di amministrazione in relazione ai valori del patrimonio netto.</t>
  </si>
  <si>
    <t>'(3)Indicatore da elaborare solo se la voce E  dell'allegato a) al bilancio di previsione è negativo. Il disavanzo di amministrazione è pari all'importo della voce 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e organismi strumentali delle  Autonomie speciali  che adottano il DLgs 118/2011 a decorrere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</si>
  <si>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</si>
  <si>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</si>
  <si>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</si>
  <si>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</si>
  <si>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</si>
  <si>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Utilizzo del FPV di parte corrente</t>
  </si>
  <si>
    <t>Il valore del "Fondo pluriennale vincolato per spese correnti" va riferito a quanto riportato nel "Bilancio Entrate" dell'allegato n. 9 del DLGS n. 118/2011.
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</si>
  <si>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 xml:space="preserve">Totale stanziamenti di competenza delle Entrate per conto terzi e partite di giro 
/ 
Totale stanziamenti di competenza per i primi tre titoli di entrata
</t>
  </si>
  <si>
    <t xml:space="preserve">Valutazione dell'incidenza delle entrate per partire di giro e conto terzi sul totale delle entrate correnti </t>
  </si>
  <si>
    <r>
      <t xml:space="preserve">
</t>
    </r>
    <r>
      <rPr>
        <b/>
        <sz val="10"/>
        <rFont val="Arial"/>
        <family val="2"/>
      </rPr>
      <t xml:space="preserve">
Totale stanziamenti di competenza per le Uscite per conto terzi e partite di giro 
/ 
Totale stanziamenti di competenza per il primo titolo di spesa
</t>
    </r>
  </si>
  <si>
    <t xml:space="preserve">Valutazione dell'incidenza delle spese per partire di giro e conto terzi sul totale delle spese correnti </t>
  </si>
</sst>
</file>

<file path=xl/styles.xml><?xml version="1.0" encoding="utf-8"?>
<styleSheet xmlns="http://schemas.openxmlformats.org/spreadsheetml/2006/main">
  <numFmts count="3">
    <numFmt numFmtId="164" formatCode="GENERAL"/>
    <numFmt numFmtId="165" formatCode="0.000"/>
    <numFmt numFmtId="166" formatCode="@"/>
  </numFmts>
  <fonts count="30">
    <font>
      <sz val="10"/>
      <name val="Arial"/>
      <family val="2"/>
    </font>
    <font>
      <sz val="10"/>
      <name val="Arial Narrow"/>
      <family val="2"/>
    </font>
    <font>
      <b/>
      <sz val="14"/>
      <color indexed="56"/>
      <name val="Arial Narrow"/>
      <family val="2"/>
    </font>
    <font>
      <b/>
      <sz val="12"/>
      <name val="Arial Narrow"/>
      <family val="2"/>
    </font>
    <font>
      <b/>
      <sz val="10"/>
      <name val="Arial Narrow"/>
      <family val="2"/>
    </font>
    <font>
      <b/>
      <sz val="13"/>
      <color indexed="56"/>
      <name val="Arial Narrow"/>
      <family val="2"/>
    </font>
    <font>
      <b/>
      <sz val="12"/>
      <color indexed="56"/>
      <name val="Arial Narrow"/>
      <family val="2"/>
    </font>
    <font>
      <i/>
      <sz val="10"/>
      <name val="Arial Narrow"/>
      <family val="2"/>
    </font>
    <font>
      <strike/>
      <sz val="10"/>
      <name val="Arial Narrow"/>
      <family val="2"/>
    </font>
    <font>
      <b/>
      <sz val="14"/>
      <color indexed="56"/>
      <name val="Arial"/>
      <family val="2"/>
    </font>
    <font>
      <b/>
      <sz val="12"/>
      <name val="Arial"/>
      <family val="2"/>
    </font>
    <font>
      <b/>
      <sz val="10"/>
      <name val="Calibri"/>
      <family val="2"/>
    </font>
    <font>
      <b/>
      <sz val="12"/>
      <color indexed="8"/>
      <name val="Arial Narrow"/>
      <family val="2"/>
    </font>
    <font>
      <b/>
      <sz val="10"/>
      <name val="Arial"/>
      <family val="2"/>
    </font>
    <font>
      <b/>
      <i/>
      <sz val="10"/>
      <name val="Calibri"/>
      <family val="2"/>
    </font>
    <font>
      <sz val="10"/>
      <name val="Calibri"/>
      <family val="2"/>
    </font>
    <font>
      <b/>
      <i/>
      <sz val="10"/>
      <name val="Arial Narrow"/>
      <family val="2"/>
    </font>
    <font>
      <i/>
      <sz val="10"/>
      <name val="Calibri"/>
      <family val="2"/>
    </font>
    <font>
      <sz val="8"/>
      <name val="Arial Narrow"/>
      <family val="2"/>
    </font>
    <font>
      <sz val="11"/>
      <name val="Arial"/>
      <family val="2"/>
    </font>
    <font>
      <b/>
      <sz val="9"/>
      <name val="Arial Narrow"/>
      <family val="2"/>
    </font>
    <font>
      <sz val="9"/>
      <name val="Arial Narrow"/>
      <family val="2"/>
    </font>
    <font>
      <b/>
      <i/>
      <sz val="11"/>
      <name val="Calibri"/>
      <family val="2"/>
    </font>
    <font>
      <b/>
      <i/>
      <sz val="10"/>
      <name val="Arial"/>
      <family val="2"/>
    </font>
    <font>
      <i/>
      <sz val="10"/>
      <name val="Arial"/>
      <family val="2"/>
    </font>
    <font>
      <sz val="8"/>
      <color indexed="21"/>
      <name val="Arial Narrow"/>
      <family val="2"/>
    </font>
    <font>
      <sz val="9"/>
      <name val="Arial"/>
      <family val="2"/>
    </font>
    <font>
      <b/>
      <sz val="10"/>
      <color indexed="62"/>
      <name val="Arial"/>
      <family val="2"/>
    </font>
    <font>
      <b/>
      <sz val="9"/>
      <name val="Arial"/>
      <family val="2"/>
    </font>
    <font>
      <b/>
      <sz val="10"/>
      <color indexed="56"/>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color indexed="63"/>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color indexed="63"/>
      </top>
      <bottom style="double">
        <color indexed="8"/>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7">
    <xf numFmtId="164" fontId="0" fillId="0" borderId="0" xfId="0" applyAlignment="1">
      <alignment/>
    </xf>
    <xf numFmtId="164" fontId="1" fillId="0" borderId="0" xfId="0" applyFont="1" applyFill="1" applyAlignment="1">
      <alignment/>
    </xf>
    <xf numFmtId="164" fontId="1" fillId="0" borderId="0" xfId="0" applyFont="1" applyFill="1" applyAlignment="1">
      <alignment horizontal="right"/>
    </xf>
    <xf numFmtId="164" fontId="1" fillId="0" borderId="0" xfId="0" applyFont="1" applyFill="1" applyAlignment="1">
      <alignment vertical="top"/>
    </xf>
    <xf numFmtId="164" fontId="1" fillId="0" borderId="0" xfId="0" applyFont="1" applyFill="1" applyAlignment="1">
      <alignment vertical="top" wrapText="1"/>
    </xf>
    <xf numFmtId="164" fontId="1" fillId="0" borderId="0" xfId="0" applyFont="1" applyFill="1" applyAlignment="1">
      <alignment horizontal="center" vertical="top"/>
    </xf>
    <xf numFmtId="164" fontId="2" fillId="0" borderId="0" xfId="0" applyFont="1" applyFill="1" applyBorder="1" applyAlignment="1">
      <alignment horizontal="center"/>
    </xf>
    <xf numFmtId="164" fontId="3" fillId="0" borderId="0" xfId="0" applyFont="1" applyFill="1" applyBorder="1" applyAlignment="1">
      <alignment horizontal="center"/>
    </xf>
    <xf numFmtId="164" fontId="3" fillId="0" borderId="1" xfId="0" applyFont="1" applyFill="1" applyBorder="1" applyAlignment="1">
      <alignment horizontal="center" vertical="top" wrapText="1"/>
    </xf>
    <xf numFmtId="164" fontId="4" fillId="0" borderId="2" xfId="0" applyFont="1" applyFill="1" applyBorder="1" applyAlignment="1">
      <alignment horizontal="center" vertical="center" wrapText="1"/>
    </xf>
    <xf numFmtId="164" fontId="4" fillId="0" borderId="3" xfId="0" applyFont="1" applyFill="1" applyBorder="1" applyAlignment="1">
      <alignment horizontal="center" vertical="center" wrapText="1"/>
    </xf>
    <xf numFmtId="164" fontId="1" fillId="0" borderId="0" xfId="0" applyFont="1" applyFill="1" applyBorder="1" applyAlignment="1">
      <alignment/>
    </xf>
    <xf numFmtId="164" fontId="5" fillId="0" borderId="2" xfId="0" applyFont="1" applyFill="1" applyBorder="1" applyAlignment="1">
      <alignment horizontal="right" vertical="top"/>
    </xf>
    <xf numFmtId="164" fontId="5" fillId="0" borderId="4" xfId="0" applyFont="1" applyFill="1" applyBorder="1" applyAlignment="1">
      <alignment horizontal="left" vertical="top" wrapText="1"/>
    </xf>
    <xf numFmtId="164" fontId="1" fillId="0" borderId="5" xfId="0" applyFont="1" applyFill="1" applyBorder="1" applyAlignment="1">
      <alignment horizontal="right" vertical="top"/>
    </xf>
    <xf numFmtId="164" fontId="1" fillId="0" borderId="6" xfId="0" applyFont="1" applyFill="1" applyBorder="1" applyAlignment="1">
      <alignment vertical="top" wrapText="1"/>
    </xf>
    <xf numFmtId="164" fontId="1" fillId="0" borderId="5" xfId="0" applyFont="1" applyFill="1" applyBorder="1" applyAlignment="1">
      <alignment vertical="top" wrapText="1"/>
    </xf>
    <xf numFmtId="165" fontId="4" fillId="0" borderId="6" xfId="0" applyNumberFormat="1" applyFont="1" applyFill="1" applyBorder="1" applyAlignment="1">
      <alignment horizontal="center" vertical="center"/>
    </xf>
    <xf numFmtId="164" fontId="1" fillId="0" borderId="2" xfId="0" applyFont="1" applyFill="1" applyBorder="1" applyAlignment="1">
      <alignment horizontal="right" vertical="top"/>
    </xf>
    <xf numFmtId="164" fontId="1" fillId="0" borderId="2" xfId="0" applyFont="1" applyFill="1" applyBorder="1" applyAlignment="1">
      <alignment vertical="top" wrapText="1"/>
    </xf>
    <xf numFmtId="165" fontId="4" fillId="0" borderId="2" xfId="0" applyNumberFormat="1" applyFont="1" applyFill="1" applyBorder="1" applyAlignment="1">
      <alignment horizontal="center" vertical="center"/>
    </xf>
    <xf numFmtId="164" fontId="6" fillId="0" borderId="2" xfId="0" applyFont="1" applyFill="1" applyBorder="1" applyAlignment="1">
      <alignment horizontal="right" vertical="top"/>
    </xf>
    <xf numFmtId="164" fontId="6" fillId="0" borderId="2" xfId="0" applyFont="1" applyFill="1" applyBorder="1" applyAlignment="1">
      <alignment horizontal="left" vertical="top" wrapText="1"/>
    </xf>
    <xf numFmtId="164" fontId="1" fillId="0" borderId="2" xfId="0" applyFont="1" applyFill="1" applyBorder="1" applyAlignment="1">
      <alignment horizontal="left" vertical="top" wrapText="1"/>
    </xf>
    <xf numFmtId="165" fontId="4" fillId="0" borderId="2" xfId="0" applyNumberFormat="1" applyFont="1" applyFill="1" applyBorder="1" applyAlignment="1">
      <alignment horizontal="center" vertical="center" wrapText="1"/>
    </xf>
    <xf numFmtId="164" fontId="6" fillId="0" borderId="2" xfId="0" applyFont="1" applyFill="1" applyBorder="1" applyAlignment="1">
      <alignment vertical="top" wrapText="1"/>
    </xf>
    <xf numFmtId="164" fontId="1" fillId="0" borderId="2" xfId="0" applyFont="1" applyFill="1" applyBorder="1" applyAlignment="1">
      <alignment horizontal="center" vertical="top"/>
    </xf>
    <xf numFmtId="164" fontId="5" fillId="0" borderId="7" xfId="0" applyFont="1" applyFill="1" applyBorder="1" applyAlignment="1">
      <alignment horizontal="right" vertical="top"/>
    </xf>
    <xf numFmtId="164" fontId="5" fillId="0" borderId="8" xfId="0" applyFont="1" applyFill="1" applyBorder="1" applyAlignment="1">
      <alignment vertical="top" wrapText="1"/>
    </xf>
    <xf numFmtId="164" fontId="1" fillId="0" borderId="8" xfId="0" applyFont="1" applyFill="1" applyBorder="1" applyAlignment="1">
      <alignment horizontal="center" vertical="top" wrapText="1"/>
    </xf>
    <xf numFmtId="164" fontId="1" fillId="0" borderId="4" xfId="0" applyFont="1" applyFill="1" applyBorder="1" applyAlignment="1">
      <alignment horizontal="center" vertical="top" wrapText="1"/>
    </xf>
    <xf numFmtId="164" fontId="1" fillId="0" borderId="2" xfId="0" applyFont="1" applyFill="1" applyBorder="1" applyAlignment="1">
      <alignment vertical="top"/>
    </xf>
    <xf numFmtId="164" fontId="1" fillId="0" borderId="7" xfId="0" applyFont="1" applyFill="1" applyBorder="1" applyAlignment="1">
      <alignment horizontal="right" vertical="top"/>
    </xf>
    <xf numFmtId="164" fontId="8" fillId="0" borderId="9" xfId="0" applyFont="1" applyFill="1" applyBorder="1" applyAlignment="1">
      <alignment horizontal="left" vertical="top"/>
    </xf>
    <xf numFmtId="164" fontId="4" fillId="0" borderId="0" xfId="0" applyFont="1" applyFill="1" applyBorder="1" applyAlignment="1">
      <alignment horizontal="center" vertical="top" wrapText="1"/>
    </xf>
    <xf numFmtId="164" fontId="1" fillId="0" borderId="0" xfId="0" applyFont="1" applyFill="1" applyBorder="1" applyAlignment="1">
      <alignment horizontal="left" vertical="top" wrapText="1"/>
    </xf>
    <xf numFmtId="164" fontId="0" fillId="0" borderId="0" xfId="0" applyFill="1" applyAlignment="1">
      <alignment vertical="center"/>
    </xf>
    <xf numFmtId="164" fontId="1" fillId="0" borderId="0" xfId="0" applyFont="1" applyFill="1" applyAlignment="1">
      <alignment vertical="center"/>
    </xf>
    <xf numFmtId="164" fontId="0" fillId="0" borderId="0" xfId="0" applyFill="1" applyAlignment="1">
      <alignment/>
    </xf>
    <xf numFmtId="164" fontId="9" fillId="0" borderId="0" xfId="0" applyFont="1" applyFill="1" applyBorder="1" applyAlignment="1">
      <alignment horizontal="center"/>
    </xf>
    <xf numFmtId="164" fontId="9" fillId="0" borderId="0" xfId="0" applyFont="1" applyFill="1" applyAlignment="1">
      <alignment/>
    </xf>
    <xf numFmtId="164" fontId="10" fillId="0" borderId="0" xfId="0" applyFont="1" applyFill="1" applyBorder="1" applyAlignment="1">
      <alignment horizontal="center"/>
    </xf>
    <xf numFmtId="164" fontId="10" fillId="0" borderId="0" xfId="0" applyFont="1" applyFill="1" applyAlignment="1">
      <alignment/>
    </xf>
    <xf numFmtId="164" fontId="10" fillId="0" borderId="0" xfId="0" applyFont="1" applyFill="1" applyBorder="1" applyAlignment="1">
      <alignment horizontal="center" vertical="top" wrapText="1"/>
    </xf>
    <xf numFmtId="164" fontId="0" fillId="0" borderId="0" xfId="0" applyFill="1" applyAlignment="1">
      <alignment horizontal="center" vertical="top"/>
    </xf>
    <xf numFmtId="164" fontId="11" fillId="0" borderId="2" xfId="0" applyFont="1" applyFill="1" applyBorder="1" applyAlignment="1">
      <alignment horizontal="center" vertical="center" wrapText="1"/>
    </xf>
    <xf numFmtId="164" fontId="12" fillId="0" borderId="2" xfId="0" applyFont="1" applyFill="1" applyBorder="1" applyAlignment="1">
      <alignment horizontal="center" vertical="center" wrapText="1"/>
    </xf>
    <xf numFmtId="164" fontId="13" fillId="0" borderId="2" xfId="0" applyFont="1" applyFill="1" applyBorder="1" applyAlignment="1">
      <alignment horizontal="center" vertical="center"/>
    </xf>
    <xf numFmtId="164" fontId="0" fillId="0" borderId="0" xfId="0" applyFont="1" applyFill="1" applyAlignment="1">
      <alignment/>
    </xf>
    <xf numFmtId="164" fontId="1" fillId="0" borderId="2" xfId="0" applyFont="1" applyFill="1" applyBorder="1" applyAlignment="1">
      <alignment horizontal="center" vertical="center" wrapText="1"/>
    </xf>
    <xf numFmtId="164" fontId="14" fillId="0" borderId="2" xfId="0" applyFont="1" applyFill="1" applyBorder="1" applyAlignment="1">
      <alignment horizontal="center" vertical="center" wrapText="1"/>
    </xf>
    <xf numFmtId="164" fontId="4" fillId="0" borderId="2" xfId="0" applyFont="1" applyFill="1" applyBorder="1" applyAlignment="1">
      <alignment horizontal="left" vertical="center"/>
    </xf>
    <xf numFmtId="165" fontId="11" fillId="0" borderId="2" xfId="0" applyNumberFormat="1" applyFont="1" applyFill="1" applyBorder="1" applyAlignment="1">
      <alignment vertical="center" wrapText="1"/>
    </xf>
    <xf numFmtId="164" fontId="15" fillId="0" borderId="2" xfId="0" applyFont="1" applyFill="1" applyBorder="1" applyAlignment="1">
      <alignment horizontal="center" vertical="center" wrapText="1"/>
    </xf>
    <xf numFmtId="164" fontId="1" fillId="0" borderId="2" xfId="0" applyFont="1" applyFill="1" applyBorder="1" applyAlignment="1">
      <alignment horizontal="left" vertical="center" wrapText="1"/>
    </xf>
    <xf numFmtId="165" fontId="15" fillId="0" borderId="2" xfId="0" applyNumberFormat="1" applyFont="1" applyFill="1" applyBorder="1" applyAlignment="1">
      <alignment vertical="center" wrapText="1"/>
    </xf>
    <xf numFmtId="164" fontId="16" fillId="0" borderId="2" xfId="0" applyFont="1" applyFill="1" applyBorder="1" applyAlignment="1">
      <alignment horizontal="left" vertical="center" wrapText="1"/>
    </xf>
    <xf numFmtId="165" fontId="14" fillId="0" borderId="2" xfId="0" applyNumberFormat="1" applyFont="1" applyFill="1" applyBorder="1" applyAlignment="1">
      <alignment vertical="center" wrapText="1"/>
    </xf>
    <xf numFmtId="165" fontId="17" fillId="0" borderId="2" xfId="0" applyNumberFormat="1" applyFont="1" applyFill="1" applyBorder="1" applyAlignment="1">
      <alignment vertical="center" wrapText="1"/>
    </xf>
    <xf numFmtId="165" fontId="11" fillId="0" borderId="2" xfId="0" applyNumberFormat="1" applyFont="1" applyFill="1" applyBorder="1" applyAlignment="1">
      <alignment horizontal="right" vertical="center" wrapText="1"/>
    </xf>
    <xf numFmtId="164" fontId="1" fillId="0" borderId="2" xfId="0" applyFont="1" applyFill="1" applyBorder="1" applyAlignment="1">
      <alignment vertical="center" wrapText="1"/>
    </xf>
    <xf numFmtId="165" fontId="14" fillId="0" borderId="2" xfId="0" applyNumberFormat="1" applyFont="1" applyFill="1" applyBorder="1" applyAlignment="1">
      <alignment horizontal="right" vertical="center" wrapText="1"/>
    </xf>
    <xf numFmtId="165" fontId="15" fillId="0" borderId="2" xfId="0" applyNumberFormat="1" applyFont="1" applyFill="1" applyBorder="1" applyAlignment="1">
      <alignment horizontal="right" vertical="center" wrapText="1"/>
    </xf>
    <xf numFmtId="164" fontId="15" fillId="0" borderId="2" xfId="0" applyFont="1" applyFill="1" applyBorder="1" applyAlignment="1">
      <alignment horizontal="center" vertical="center"/>
    </xf>
    <xf numFmtId="165" fontId="17" fillId="0" borderId="2" xfId="0" applyNumberFormat="1" applyFont="1" applyFill="1" applyBorder="1" applyAlignment="1">
      <alignment horizontal="right" vertical="center" wrapText="1"/>
    </xf>
    <xf numFmtId="164" fontId="11" fillId="0" borderId="0" xfId="0" applyFont="1" applyFill="1" applyBorder="1" applyAlignment="1">
      <alignment vertical="center" wrapText="1"/>
    </xf>
    <xf numFmtId="164" fontId="14" fillId="0" borderId="0" xfId="0" applyFont="1" applyFill="1" applyBorder="1" applyAlignment="1">
      <alignment vertical="center" wrapText="1"/>
    </xf>
    <xf numFmtId="164" fontId="0" fillId="0" borderId="0" xfId="0" applyFill="1" applyAlignment="1">
      <alignment horizontal="left" vertical="center"/>
    </xf>
    <xf numFmtId="164" fontId="18" fillId="0" borderId="0" xfId="0" applyFont="1" applyFill="1" applyAlignment="1">
      <alignment horizontal="left" vertical="center"/>
    </xf>
    <xf numFmtId="164" fontId="9" fillId="0" borderId="0" xfId="0" applyFont="1" applyFill="1" applyBorder="1" applyAlignment="1">
      <alignment horizontal="center" vertical="center"/>
    </xf>
    <xf numFmtId="164" fontId="19" fillId="0" borderId="0" xfId="0" applyFont="1" applyFill="1" applyAlignment="1">
      <alignment vertical="center"/>
    </xf>
    <xf numFmtId="164" fontId="10" fillId="0" borderId="0" xfId="0" applyFont="1" applyFill="1" applyBorder="1" applyAlignment="1">
      <alignment horizontal="center" vertical="center"/>
    </xf>
    <xf numFmtId="164" fontId="20" fillId="0" borderId="10" xfId="0" applyFont="1" applyFill="1" applyBorder="1" applyAlignment="1">
      <alignment horizontal="center" vertical="center"/>
    </xf>
    <xf numFmtId="164" fontId="20" fillId="0" borderId="2" xfId="0" applyFont="1" applyFill="1" applyBorder="1" applyAlignment="1">
      <alignment horizontal="center" vertical="center"/>
    </xf>
    <xf numFmtId="164" fontId="20" fillId="0" borderId="2" xfId="0" applyFont="1" applyFill="1" applyBorder="1" applyAlignment="1">
      <alignment horizontal="center" vertical="center" wrapText="1"/>
    </xf>
    <xf numFmtId="164" fontId="20" fillId="0" borderId="10" xfId="0" applyFont="1" applyFill="1" applyBorder="1" applyAlignment="1">
      <alignment horizontal="center" vertical="center" wrapText="1"/>
    </xf>
    <xf numFmtId="164" fontId="0" fillId="0" borderId="0" xfId="0" applyFill="1" applyAlignment="1">
      <alignment vertical="center" wrapText="1"/>
    </xf>
    <xf numFmtId="164" fontId="11" fillId="0" borderId="11" xfId="0" applyFont="1" applyFill="1" applyBorder="1" applyAlignment="1">
      <alignment horizontal="center" vertical="center" wrapText="1"/>
    </xf>
    <xf numFmtId="164" fontId="11" fillId="0" borderId="5" xfId="0" applyFont="1" applyFill="1" applyBorder="1" applyAlignment="1">
      <alignment horizontal="left" vertical="center" wrapText="1"/>
    </xf>
    <xf numFmtId="164" fontId="18" fillId="0" borderId="5" xfId="0" applyFont="1" applyFill="1" applyBorder="1" applyAlignment="1">
      <alignment horizontal="left" vertical="center" wrapText="1"/>
    </xf>
    <xf numFmtId="165" fontId="11" fillId="0" borderId="5" xfId="0" applyNumberFormat="1" applyFont="1" applyFill="1" applyBorder="1" applyAlignment="1">
      <alignment vertical="center" wrapText="1"/>
    </xf>
    <xf numFmtId="165" fontId="0" fillId="0" borderId="5" xfId="0" applyNumberFormat="1" applyFont="1" applyFill="1" applyBorder="1" applyAlignment="1">
      <alignment vertical="center"/>
    </xf>
    <xf numFmtId="165" fontId="0" fillId="0" borderId="5" xfId="0" applyNumberFormat="1" applyFill="1" applyBorder="1" applyAlignment="1">
      <alignment vertical="center"/>
    </xf>
    <xf numFmtId="164" fontId="11" fillId="0" borderId="2" xfId="0" applyFont="1" applyFill="1" applyBorder="1" applyAlignment="1">
      <alignment horizontal="left" vertical="center" wrapText="1"/>
    </xf>
    <xf numFmtId="164" fontId="18" fillId="0" borderId="2" xfId="0" applyFont="1" applyFill="1" applyBorder="1" applyAlignment="1">
      <alignment horizontal="left" vertical="center" wrapText="1"/>
    </xf>
    <xf numFmtId="165" fontId="0" fillId="0" borderId="2" xfId="0" applyNumberFormat="1" applyFill="1" applyBorder="1" applyAlignment="1">
      <alignment vertical="center"/>
    </xf>
    <xf numFmtId="165" fontId="0" fillId="0" borderId="2" xfId="0" applyNumberFormat="1" applyFont="1" applyFill="1" applyBorder="1" applyAlignment="1">
      <alignment vertical="center"/>
    </xf>
    <xf numFmtId="164" fontId="22" fillId="0" borderId="10" xfId="0" applyFont="1" applyFill="1" applyBorder="1" applyAlignment="1">
      <alignment horizontal="center" vertical="center" wrapText="1"/>
    </xf>
    <xf numFmtId="165" fontId="22" fillId="0" borderId="10" xfId="0" applyNumberFormat="1" applyFont="1" applyFill="1" applyBorder="1" applyAlignment="1">
      <alignment horizontal="right" vertical="center" wrapText="1"/>
    </xf>
    <xf numFmtId="165" fontId="13" fillId="0" borderId="10" xfId="0" applyNumberFormat="1" applyFont="1" applyFill="1" applyBorder="1" applyAlignment="1">
      <alignment horizontal="right" vertical="center"/>
    </xf>
    <xf numFmtId="165" fontId="0" fillId="0" borderId="10" xfId="0" applyNumberFormat="1" applyFill="1" applyBorder="1" applyAlignment="1">
      <alignment horizontal="right" vertical="center"/>
    </xf>
    <xf numFmtId="164" fontId="11" fillId="0" borderId="12" xfId="0" applyFont="1" applyFill="1" applyBorder="1" applyAlignment="1">
      <alignment horizontal="center" vertical="center" wrapText="1"/>
    </xf>
    <xf numFmtId="164" fontId="11" fillId="0" borderId="13" xfId="0" applyFont="1" applyFill="1" applyBorder="1" applyAlignment="1">
      <alignment horizontal="left" vertical="center" wrapText="1"/>
    </xf>
    <xf numFmtId="164" fontId="18" fillId="0" borderId="13" xfId="0" applyFont="1" applyFill="1" applyBorder="1" applyAlignment="1">
      <alignment horizontal="left" vertical="center" wrapText="1"/>
    </xf>
    <xf numFmtId="165" fontId="11" fillId="0" borderId="13" xfId="0" applyNumberFormat="1" applyFont="1" applyFill="1" applyBorder="1" applyAlignment="1">
      <alignment vertical="center" wrapText="1"/>
    </xf>
    <xf numFmtId="165" fontId="0" fillId="0" borderId="13" xfId="0" applyNumberFormat="1" applyFont="1" applyFill="1" applyBorder="1" applyAlignment="1">
      <alignment vertical="center"/>
    </xf>
    <xf numFmtId="165" fontId="0" fillId="0" borderId="13" xfId="0" applyNumberFormat="1" applyFill="1" applyBorder="1" applyAlignment="1">
      <alignment vertical="center"/>
    </xf>
    <xf numFmtId="165" fontId="0" fillId="0" borderId="10" xfId="0" applyNumberFormat="1" applyFill="1" applyBorder="1" applyAlignment="1">
      <alignment vertical="center"/>
    </xf>
    <xf numFmtId="164" fontId="14" fillId="0" borderId="14" xfId="0" applyFont="1" applyFill="1" applyBorder="1" applyAlignment="1">
      <alignment horizontal="center" vertical="center" wrapText="1"/>
    </xf>
    <xf numFmtId="166" fontId="11" fillId="0" borderId="13" xfId="0" applyNumberFormat="1" applyFont="1" applyFill="1" applyBorder="1" applyAlignment="1">
      <alignment horizontal="left" vertical="center" wrapText="1"/>
    </xf>
    <xf numFmtId="166" fontId="11" fillId="0" borderId="2" xfId="0" applyNumberFormat="1" applyFont="1" applyFill="1" applyBorder="1" applyAlignment="1">
      <alignment horizontal="left" vertical="center" wrapText="1"/>
    </xf>
    <xf numFmtId="165" fontId="23" fillId="0" borderId="10" xfId="0" applyNumberFormat="1" applyFont="1" applyFill="1" applyBorder="1" applyAlignment="1">
      <alignment horizontal="right" vertical="center"/>
    </xf>
    <xf numFmtId="165" fontId="24" fillId="0" borderId="10" xfId="0" applyNumberFormat="1" applyFont="1" applyFill="1" applyBorder="1" applyAlignment="1">
      <alignment horizontal="right" vertical="center"/>
    </xf>
    <xf numFmtId="164" fontId="14" fillId="0" borderId="11" xfId="0" applyFont="1" applyFill="1" applyBorder="1" applyAlignment="1">
      <alignment horizontal="center" vertical="center" wrapText="1"/>
    </xf>
    <xf numFmtId="164" fontId="0" fillId="0" borderId="15" xfId="0" applyFont="1" applyFill="1" applyBorder="1" applyAlignment="1">
      <alignment horizontal="left" vertical="center" wrapText="1"/>
    </xf>
    <xf numFmtId="164" fontId="11" fillId="0" borderId="0" xfId="0" applyFont="1" applyFill="1" applyBorder="1" applyAlignment="1">
      <alignment vertical="center"/>
    </xf>
    <xf numFmtId="164" fontId="0" fillId="0" borderId="0" xfId="0" applyAlignment="1">
      <alignment wrapText="1"/>
    </xf>
    <xf numFmtId="164" fontId="13" fillId="0" borderId="0" xfId="0" applyFont="1" applyAlignment="1">
      <alignment horizontal="right" vertical="top"/>
    </xf>
    <xf numFmtId="164" fontId="0" fillId="0" borderId="0" xfId="0" applyAlignment="1">
      <alignment vertical="top" wrapText="1"/>
    </xf>
    <xf numFmtId="164" fontId="13" fillId="0" borderId="0" xfId="0" applyFont="1" applyAlignment="1">
      <alignment vertical="top"/>
    </xf>
    <xf numFmtId="164" fontId="0" fillId="0" borderId="0" xfId="0" applyAlignment="1">
      <alignment horizontal="center" vertical="top"/>
    </xf>
    <xf numFmtId="164" fontId="0" fillId="0" borderId="0" xfId="0" applyAlignment="1">
      <alignment horizontal="center" vertical="top" wrapText="1"/>
    </xf>
    <xf numFmtId="164" fontId="26" fillId="0" borderId="0" xfId="0" applyFont="1" applyAlignment="1">
      <alignment vertical="top"/>
    </xf>
    <xf numFmtId="164" fontId="9" fillId="2" borderId="16" xfId="0" applyFont="1" applyFill="1" applyBorder="1" applyAlignment="1">
      <alignment horizontal="center" wrapText="1"/>
    </xf>
    <xf numFmtId="164" fontId="27" fillId="2" borderId="0" xfId="0" applyFont="1" applyFill="1" applyBorder="1" applyAlignment="1">
      <alignment horizontal="left" vertical="center" wrapText="1"/>
    </xf>
    <xf numFmtId="164" fontId="27" fillId="2" borderId="0" xfId="0" applyFont="1" applyFill="1" applyBorder="1" applyAlignment="1">
      <alignment horizontal="center" vertical="center" wrapText="1"/>
    </xf>
    <xf numFmtId="164" fontId="27" fillId="0" borderId="0" xfId="0" applyFont="1" applyAlignment="1">
      <alignment horizontal="center" vertical="center" wrapText="1"/>
    </xf>
    <xf numFmtId="164" fontId="13" fillId="3" borderId="0" xfId="0" applyFont="1" applyFill="1" applyBorder="1" applyAlignment="1">
      <alignment horizontal="right" vertical="top"/>
    </xf>
    <xf numFmtId="164" fontId="0" fillId="3" borderId="0" xfId="0" applyFont="1" applyFill="1" applyBorder="1" applyAlignment="1">
      <alignment vertical="top" wrapText="1"/>
    </xf>
    <xf numFmtId="164" fontId="13" fillId="3" borderId="0" xfId="0" applyFont="1" applyFill="1" applyBorder="1" applyAlignment="1">
      <alignment vertical="top" wrapText="1"/>
    </xf>
    <xf numFmtId="164" fontId="13" fillId="3" borderId="0" xfId="0" applyFont="1" applyFill="1" applyBorder="1" applyAlignment="1">
      <alignment horizontal="center" vertical="top"/>
    </xf>
    <xf numFmtId="164" fontId="13" fillId="3" borderId="0" xfId="0" applyFont="1" applyFill="1" applyBorder="1" applyAlignment="1">
      <alignment horizontal="center" vertical="top" wrapText="1"/>
    </xf>
    <xf numFmtId="164" fontId="28" fillId="3" borderId="0" xfId="0" applyFont="1" applyFill="1" applyBorder="1" applyAlignment="1">
      <alignment horizontal="left" vertical="top" wrapText="1"/>
    </xf>
    <xf numFmtId="164" fontId="26" fillId="3" borderId="0" xfId="0" applyFont="1" applyFill="1" applyBorder="1" applyAlignment="1">
      <alignment vertical="top"/>
    </xf>
    <xf numFmtId="164" fontId="0" fillId="3" borderId="0" xfId="0" applyFill="1" applyAlignment="1">
      <alignment/>
    </xf>
    <xf numFmtId="164" fontId="29" fillId="2" borderId="0" xfId="0" applyFont="1" applyFill="1" applyBorder="1" applyAlignment="1">
      <alignment vertical="top"/>
    </xf>
    <xf numFmtId="164" fontId="29" fillId="2" borderId="0" xfId="0" applyFont="1" applyFill="1" applyBorder="1" applyAlignment="1">
      <alignment vertical="top" wrapText="1"/>
    </xf>
    <xf numFmtId="164" fontId="29" fillId="2" borderId="0" xfId="0" applyFont="1" applyFill="1" applyBorder="1" applyAlignment="1">
      <alignment horizontal="right" vertical="top"/>
    </xf>
    <xf numFmtId="164" fontId="13" fillId="2" borderId="0" xfId="0" applyFont="1" applyFill="1" applyBorder="1" applyAlignment="1">
      <alignment vertical="top" wrapText="1"/>
    </xf>
    <xf numFmtId="164" fontId="0" fillId="2" borderId="0" xfId="0" applyFont="1" applyFill="1" applyBorder="1" applyAlignment="1">
      <alignment horizontal="center" vertical="top" wrapText="1"/>
    </xf>
    <xf numFmtId="164" fontId="26" fillId="2" borderId="0" xfId="0" applyFont="1" applyFill="1" applyBorder="1" applyAlignment="1">
      <alignment vertical="top" wrapText="1"/>
    </xf>
    <xf numFmtId="164" fontId="26" fillId="2" borderId="0" xfId="0" applyFont="1" applyFill="1" applyBorder="1" applyAlignment="1">
      <alignment horizontal="left" vertical="center" wrapText="1"/>
    </xf>
    <xf numFmtId="164" fontId="0" fillId="3" borderId="0" xfId="0" applyFill="1" applyBorder="1" applyAlignment="1">
      <alignment/>
    </xf>
    <xf numFmtId="164" fontId="0" fillId="3" borderId="0" xfId="0" applyFill="1" applyBorder="1" applyAlignment="1">
      <alignment wrapText="1"/>
    </xf>
    <xf numFmtId="164" fontId="29" fillId="2" borderId="17" xfId="0" applyFont="1" applyFill="1" applyBorder="1" applyAlignment="1">
      <alignment horizontal="right" vertical="top"/>
    </xf>
    <xf numFmtId="164" fontId="29" fillId="2" borderId="17" xfId="0" applyFont="1" applyFill="1" applyBorder="1" applyAlignment="1">
      <alignment vertical="top" wrapText="1"/>
    </xf>
    <xf numFmtId="164" fontId="13" fillId="0" borderId="17" xfId="0" applyFont="1" applyBorder="1" applyAlignment="1">
      <alignment horizontal="left" vertical="top" wrapText="1"/>
    </xf>
    <xf numFmtId="164" fontId="0" fillId="2" borderId="17" xfId="0" applyFont="1" applyFill="1" applyBorder="1" applyAlignment="1">
      <alignment horizontal="center" vertical="top" wrapText="1"/>
    </xf>
    <xf numFmtId="164" fontId="26" fillId="2" borderId="17" xfId="0" applyFont="1" applyFill="1" applyBorder="1" applyAlignment="1">
      <alignment horizontal="left" vertical="top" wrapText="1"/>
    </xf>
    <xf numFmtId="164" fontId="26" fillId="2" borderId="17" xfId="0" applyFont="1" applyFill="1" applyBorder="1" applyAlignment="1">
      <alignment vertical="top" wrapText="1"/>
    </xf>
    <xf numFmtId="164" fontId="0" fillId="0" borderId="0" xfId="0" applyFont="1" applyAlignment="1">
      <alignment/>
    </xf>
    <xf numFmtId="164" fontId="0" fillId="2" borderId="0" xfId="0" applyFont="1" applyFill="1" applyBorder="1" applyAlignment="1">
      <alignment/>
    </xf>
    <xf numFmtId="164" fontId="0" fillId="2" borderId="0" xfId="0" applyFont="1" applyFill="1" applyBorder="1" applyAlignment="1">
      <alignment wrapText="1"/>
    </xf>
    <xf numFmtId="164" fontId="29" fillId="2" borderId="18" xfId="0" applyFont="1" applyFill="1" applyBorder="1" applyAlignment="1">
      <alignment horizontal="right" vertical="top"/>
    </xf>
    <xf numFmtId="164" fontId="29" fillId="2" borderId="18" xfId="0" applyFont="1" applyFill="1" applyBorder="1" applyAlignment="1">
      <alignment vertical="top" wrapText="1"/>
    </xf>
    <xf numFmtId="164" fontId="13" fillId="0" borderId="18" xfId="0" applyFont="1" applyBorder="1" applyAlignment="1">
      <alignment horizontal="left" vertical="top" wrapText="1"/>
    </xf>
    <xf numFmtId="164" fontId="0" fillId="2" borderId="18" xfId="0" applyFont="1" applyFill="1" applyBorder="1" applyAlignment="1">
      <alignment horizontal="center" vertical="top" wrapText="1"/>
    </xf>
    <xf numFmtId="164" fontId="26" fillId="2" borderId="18" xfId="0" applyFont="1" applyFill="1" applyBorder="1" applyAlignment="1">
      <alignment horizontal="left" vertical="top" wrapText="1"/>
    </xf>
    <xf numFmtId="164" fontId="26" fillId="2" borderId="18" xfId="0" applyFont="1" applyFill="1" applyBorder="1" applyAlignment="1">
      <alignment vertical="top" wrapText="1"/>
    </xf>
    <xf numFmtId="164" fontId="13" fillId="2" borderId="18" xfId="0" applyFont="1" applyFill="1" applyBorder="1" applyAlignment="1">
      <alignment horizontal="left" vertical="top" wrapText="1"/>
    </xf>
    <xf numFmtId="164" fontId="0" fillId="2" borderId="0" xfId="0" applyFill="1" applyBorder="1" applyAlignment="1">
      <alignment/>
    </xf>
    <xf numFmtId="164" fontId="0" fillId="2" borderId="0" xfId="0" applyFill="1" applyBorder="1" applyAlignment="1">
      <alignment wrapText="1"/>
    </xf>
    <xf numFmtId="164" fontId="13" fillId="2" borderId="0" xfId="0" applyFont="1" applyFill="1" applyBorder="1" applyAlignment="1">
      <alignment horizontal="left" vertical="top" wrapText="1"/>
    </xf>
    <xf numFmtId="164" fontId="13" fillId="0" borderId="17" xfId="0" applyFont="1" applyFill="1" applyBorder="1" applyAlignment="1">
      <alignment vertical="top" wrapText="1"/>
    </xf>
    <xf numFmtId="164" fontId="26" fillId="2" borderId="17" xfId="0" applyFont="1" applyFill="1" applyBorder="1" applyAlignment="1">
      <alignment vertical="top"/>
    </xf>
    <xf numFmtId="164" fontId="26" fillId="2" borderId="18" xfId="0" applyFont="1" applyFill="1" applyBorder="1" applyAlignment="1">
      <alignment vertical="top"/>
    </xf>
    <xf numFmtId="164" fontId="29" fillId="2" borderId="19" xfId="0" applyFont="1" applyFill="1" applyBorder="1" applyAlignment="1">
      <alignment horizontal="right" vertical="top"/>
    </xf>
    <xf numFmtId="164" fontId="29" fillId="2" borderId="19" xfId="0" applyFont="1" applyFill="1" applyBorder="1" applyAlignment="1">
      <alignment vertical="top" wrapText="1"/>
    </xf>
    <xf numFmtId="164" fontId="13" fillId="0" borderId="19" xfId="0" applyFont="1" applyBorder="1" applyAlignment="1">
      <alignment horizontal="left" vertical="top" wrapText="1"/>
    </xf>
    <xf numFmtId="164" fontId="0" fillId="2" borderId="19" xfId="0" applyFont="1" applyFill="1" applyBorder="1" applyAlignment="1">
      <alignment horizontal="center" vertical="top" wrapText="1"/>
    </xf>
    <xf numFmtId="164" fontId="26" fillId="2" borderId="19" xfId="0" applyFont="1" applyFill="1" applyBorder="1" applyAlignment="1">
      <alignment horizontal="left" vertical="top" wrapText="1"/>
    </xf>
    <xf numFmtId="164" fontId="26" fillId="2" borderId="19" xfId="0" applyFont="1" applyFill="1" applyBorder="1" applyAlignment="1">
      <alignment vertical="top"/>
    </xf>
    <xf numFmtId="164" fontId="29" fillId="3" borderId="0" xfId="0" applyFont="1" applyFill="1" applyBorder="1" applyAlignment="1">
      <alignment horizontal="right" vertical="top"/>
    </xf>
    <xf numFmtId="164" fontId="0" fillId="2" borderId="17" xfId="0" applyFont="1" applyFill="1" applyBorder="1" applyAlignment="1">
      <alignment vertical="top" wrapText="1"/>
    </xf>
    <xf numFmtId="164" fontId="13" fillId="2" borderId="17" xfId="0" applyFont="1" applyFill="1" applyBorder="1" applyAlignment="1">
      <alignment horizontal="left" vertical="top" wrapText="1"/>
    </xf>
    <xf numFmtId="164" fontId="0" fillId="2" borderId="18" xfId="0" applyFont="1" applyFill="1" applyBorder="1" applyAlignment="1">
      <alignment vertical="top" wrapText="1"/>
    </xf>
    <xf numFmtId="164" fontId="13" fillId="2" borderId="18" xfId="0" applyFont="1" applyFill="1" applyBorder="1" applyAlignment="1">
      <alignment vertical="top" wrapText="1"/>
    </xf>
    <xf numFmtId="164" fontId="0" fillId="2" borderId="19" xfId="0" applyFont="1" applyFill="1" applyBorder="1" applyAlignment="1">
      <alignment vertical="top" wrapText="1"/>
    </xf>
    <xf numFmtId="164" fontId="13" fillId="2" borderId="19" xfId="0" applyFont="1" applyFill="1" applyBorder="1" applyAlignment="1">
      <alignment vertical="top" wrapText="1"/>
    </xf>
    <xf numFmtId="164" fontId="26" fillId="2" borderId="19" xfId="0" applyFont="1" applyFill="1" applyBorder="1" applyAlignment="1">
      <alignment vertical="top" wrapText="1"/>
    </xf>
    <xf numFmtId="164" fontId="26" fillId="2" borderId="0" xfId="0" applyFont="1" applyFill="1" applyBorder="1" applyAlignment="1">
      <alignment horizontal="left" vertical="top" wrapText="1"/>
    </xf>
    <xf numFmtId="164" fontId="26" fillId="2" borderId="0" xfId="0" applyFont="1" applyFill="1" applyBorder="1" applyAlignment="1">
      <alignment vertical="top"/>
    </xf>
    <xf numFmtId="164" fontId="13" fillId="2" borderId="19" xfId="0" applyFont="1" applyFill="1" applyBorder="1" applyAlignment="1">
      <alignment horizontal="left" vertical="top" wrapText="1"/>
    </xf>
    <xf numFmtId="164" fontId="13" fillId="3" borderId="0" xfId="0" applyFont="1" applyFill="1" applyBorder="1" applyAlignment="1">
      <alignment horizontal="left" vertical="top" wrapText="1"/>
    </xf>
    <xf numFmtId="164" fontId="26" fillId="3" borderId="0" xfId="0" applyFont="1" applyFill="1" applyBorder="1" applyAlignment="1">
      <alignment vertical="top" wrapText="1"/>
    </xf>
    <xf numFmtId="164" fontId="0" fillId="2" borderId="0" xfId="0" applyFill="1" applyAlignment="1">
      <alignment/>
    </xf>
    <xf numFmtId="164" fontId="23" fillId="2" borderId="19"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G59"/>
  <sheetViews>
    <sheetView tabSelected="1" zoomScale="95" zoomScaleNormal="95" zoomScaleSheetLayoutView="90" workbookViewId="0" topLeftCell="A1">
      <pane ySplit="8" topLeftCell="A9" activePane="bottomLeft" state="frozen"/>
      <selection pane="topLeft" activeCell="A1" sqref="A1"/>
      <selection pane="bottomLeft" activeCell="M15" sqref="M15"/>
    </sheetView>
  </sheetViews>
  <sheetFormatPr defaultColWidth="9.140625" defaultRowHeight="12.75"/>
  <cols>
    <col min="1" max="1" width="4.00390625" style="1" customWidth="1"/>
    <col min="2" max="2" width="5.140625" style="2" customWidth="1"/>
    <col min="3" max="3" width="33.421875" style="3" customWidth="1"/>
    <col min="4" max="4" width="52.140625" style="4" customWidth="1"/>
    <col min="5" max="6" width="9.00390625" style="5" customWidth="1"/>
    <col min="7" max="7" width="10.00390625" style="5" customWidth="1"/>
    <col min="8" max="16384" width="9.140625" style="1" customWidth="1"/>
  </cols>
  <sheetData>
    <row r="2" ht="30.75" customHeight="1">
      <c r="F2" s="5" t="s">
        <v>0</v>
      </c>
    </row>
    <row r="3" spans="2:7" ht="12.75">
      <c r="B3" s="6" t="s">
        <v>1</v>
      </c>
      <c r="C3" s="6"/>
      <c r="D3" s="6"/>
      <c r="E3" s="6"/>
      <c r="F3" s="6"/>
      <c r="G3" s="6"/>
    </row>
    <row r="4" spans="2:7" ht="12.75">
      <c r="B4" s="7" t="s">
        <v>2</v>
      </c>
      <c r="C4" s="7"/>
      <c r="D4" s="7"/>
      <c r="E4" s="7"/>
      <c r="F4" s="7"/>
      <c r="G4" s="7"/>
    </row>
    <row r="5" spans="2:7" ht="15.75" customHeight="1">
      <c r="B5" s="8" t="s">
        <v>3</v>
      </c>
      <c r="C5" s="8"/>
      <c r="D5" s="8"/>
      <c r="E5" s="8"/>
      <c r="F5" s="8"/>
      <c r="G5" s="8"/>
    </row>
    <row r="6" spans="2:7" ht="29.25" customHeight="1">
      <c r="B6" s="9" t="s">
        <v>4</v>
      </c>
      <c r="C6" s="9"/>
      <c r="D6" s="9" t="s">
        <v>5</v>
      </c>
      <c r="E6" s="10" t="s">
        <v>6</v>
      </c>
      <c r="F6" s="10"/>
      <c r="G6" s="10"/>
    </row>
    <row r="7" spans="2:7" ht="37.5" customHeight="1">
      <c r="B7" s="9"/>
      <c r="C7" s="9"/>
      <c r="D7" s="9"/>
      <c r="E7" s="10"/>
      <c r="F7" s="10"/>
      <c r="G7" s="10"/>
    </row>
    <row r="8" spans="2:7" ht="17.25" customHeight="1">
      <c r="B8" s="9"/>
      <c r="C8" s="9"/>
      <c r="D8" s="9"/>
      <c r="E8" s="9">
        <v>2018</v>
      </c>
      <c r="F8" s="9">
        <f>E8+1</f>
        <v>2019</v>
      </c>
      <c r="G8" s="9">
        <f>F8+1</f>
        <v>2020</v>
      </c>
    </row>
    <row r="9" spans="2:7" s="11" customFormat="1" ht="17.25" customHeight="1">
      <c r="B9" s="12">
        <v>1</v>
      </c>
      <c r="C9" s="13" t="s">
        <v>7</v>
      </c>
      <c r="D9" s="13"/>
      <c r="E9" s="13"/>
      <c r="F9" s="13"/>
      <c r="G9" s="13"/>
    </row>
    <row r="10" spans="2:7" ht="12.75">
      <c r="B10" s="14" t="s">
        <v>8</v>
      </c>
      <c r="C10" s="15" t="s">
        <v>9</v>
      </c>
      <c r="D10" s="16" t="s">
        <v>10</v>
      </c>
      <c r="E10" s="17">
        <f>(0+47916.67+71896.15+71363.28+0+0+1812.22-0+0)/(286159.39+60682.75)*100</f>
        <v>55.64154344105937</v>
      </c>
      <c r="F10" s="17">
        <f>(0+45000+68425.45+74647.85+0+0+1500-0+0)/(163258.76+117079.42)*100</f>
        <v>67.6230758150745</v>
      </c>
      <c r="G10" s="17">
        <f>(0+45000+68425.45+74647.85+0+0+1500-0+0)/(163079.83+116896.27)*100</f>
        <v>67.71052957734607</v>
      </c>
    </row>
    <row r="11" spans="2:7" s="11" customFormat="1" ht="17.25" customHeight="1">
      <c r="B11" s="12">
        <v>2</v>
      </c>
      <c r="C11" s="13" t="s">
        <v>11</v>
      </c>
      <c r="D11" s="13"/>
      <c r="E11" s="13"/>
      <c r="F11" s="13"/>
      <c r="G11" s="13"/>
    </row>
    <row r="12" spans="2:7" ht="42.75" customHeight="1">
      <c r="B12" s="18" t="s">
        <v>12</v>
      </c>
      <c r="C12" s="19" t="s">
        <v>13</v>
      </c>
      <c r="D12" s="19" t="s">
        <v>14</v>
      </c>
      <c r="E12" s="20">
        <f>(205313.8+66442.6)/(286159.39+60682.75)*100</f>
        <v>78.35160975537748</v>
      </c>
      <c r="F12" s="20">
        <f>(205313.8+66442.6)/(163258.76+117079.42)*100</f>
        <v>96.93877587419595</v>
      </c>
      <c r="G12" s="20">
        <f>(205313.8+66442.6)/(163258.76+117079.42)*100</f>
        <v>96.93877587419595</v>
      </c>
    </row>
    <row r="13" spans="2:7" ht="30" customHeight="1">
      <c r="B13" s="18" t="s">
        <v>15</v>
      </c>
      <c r="C13" s="19" t="s">
        <v>16</v>
      </c>
      <c r="D13" s="19" t="s">
        <v>17</v>
      </c>
      <c r="E13" s="20">
        <f>(204334.84+136602.52)/(256900.3+81909.95)*100</f>
        <v>100.62781748781214</v>
      </c>
      <c r="F13" s="20">
        <v>0</v>
      </c>
      <c r="G13" s="20">
        <v>0</v>
      </c>
    </row>
    <row r="14" spans="2:7" ht="54.75" customHeight="1">
      <c r="B14" s="18" t="s">
        <v>18</v>
      </c>
      <c r="C14" s="19" t="s">
        <v>19</v>
      </c>
      <c r="D14" s="19" t="s">
        <v>20</v>
      </c>
      <c r="E14" s="20">
        <f>(0+66442.6)/(286159.39+60682.75)*100</f>
        <v>19.15643814214732</v>
      </c>
      <c r="F14" s="20">
        <f>(0+51187.08)/(163258.76+117079.42)*100</f>
        <v>18.25904698389638</v>
      </c>
      <c r="G14" s="20">
        <f>(0+51187.08)/(163079.83+116896.27)*100</f>
        <v>18.282660555668862</v>
      </c>
    </row>
    <row r="15" spans="2:7" ht="54" customHeight="1">
      <c r="B15" s="18" t="s">
        <v>21</v>
      </c>
      <c r="C15" s="19" t="s">
        <v>22</v>
      </c>
      <c r="D15" s="19" t="s">
        <v>23</v>
      </c>
      <c r="E15" s="20">
        <f>(0+136602.52)/(256900.3+81909.95)*100</f>
        <v>40.31829615544394</v>
      </c>
      <c r="F15" s="20">
        <v>0</v>
      </c>
      <c r="G15" s="20">
        <v>0</v>
      </c>
    </row>
    <row r="16" spans="2:7" ht="15.75" customHeight="1">
      <c r="B16" s="21">
        <v>3</v>
      </c>
      <c r="C16" s="22" t="s">
        <v>24</v>
      </c>
      <c r="D16" s="22"/>
      <c r="E16" s="22"/>
      <c r="F16" s="22"/>
      <c r="G16" s="22"/>
    </row>
    <row r="17" spans="2:7" ht="93.75" customHeight="1">
      <c r="B17" s="18" t="s">
        <v>25</v>
      </c>
      <c r="C17" s="19" t="s">
        <v>26</v>
      </c>
      <c r="D17" s="23" t="s">
        <v>27</v>
      </c>
      <c r="E17" s="24">
        <f>(0+47916.67+71896.15+71363.28+0+0+1812.22-0+0)/(369301.78-0-0+0)*100</f>
        <v>52.257619771017616</v>
      </c>
      <c r="F17" s="24">
        <f>(0+45000+68425.45+74647.85+0+0+1500-0+0)/(280338.18-6241.51-0+0)*100</f>
        <v>69.16293437640086</v>
      </c>
      <c r="G17" s="24">
        <f>(0+45000+68425.45+74647.85+0+0+1500-0+0)/(279976.1-6241.51-0+0)*100</f>
        <v>69.25441903414546</v>
      </c>
    </row>
    <row r="18" spans="2:7" ht="12.75">
      <c r="B18" s="18" t="s">
        <v>28</v>
      </c>
      <c r="C18" s="19" t="s">
        <v>29</v>
      </c>
      <c r="D18" s="23" t="s">
        <v>30</v>
      </c>
      <c r="E18" s="24">
        <f>(1867.45+14563.28+15490+4168+0+0-0)/(0+47916.67+71896.15+71363.28+0+0+1812.22-0+0)*100</f>
        <v>18.699955520624254</v>
      </c>
      <c r="F18" s="24">
        <f>(1867.45+17847.85+15490+4168+0+0-0)/(0+45000+68425.45+74647.85+0+0+1500-0+0)*100</f>
        <v>20.769433248247516</v>
      </c>
      <c r="G18" s="24">
        <f>(1867.45+17847.85+15490+4168+0+0-0)/(0+45000+68425.45+74647.85+0+0+1500-0+0)*100</f>
        <v>20.769433248247516</v>
      </c>
    </row>
    <row r="19" spans="2:7" ht="12.75">
      <c r="B19" s="18" t="s">
        <v>31</v>
      </c>
      <c r="C19" s="19" t="s">
        <v>32</v>
      </c>
      <c r="D19" s="23" t="s">
        <v>33</v>
      </c>
      <c r="E19" s="24">
        <f>(17763.2+22500)/(0+47916.67+71896.15+71363.28+0+0+1812.22-0+0)*100</f>
        <v>20.863024249343173</v>
      </c>
      <c r="F19" s="24">
        <f>(19000+22000)/(0+45000+68425.45+74647.85+0+0+1500-0+0)*100</f>
        <v>21.627518221184104</v>
      </c>
      <c r="G19" s="24">
        <f>(20300+22000)/(0+45000+68425.45+74647.85+0+0+1500-0+0)*100</f>
        <v>22.313268798928966</v>
      </c>
    </row>
    <row r="20" spans="2:7" ht="15.75" customHeight="1">
      <c r="B20" s="21">
        <v>4</v>
      </c>
      <c r="C20" s="22" t="s">
        <v>34</v>
      </c>
      <c r="D20" s="22"/>
      <c r="E20" s="22"/>
      <c r="F20" s="22"/>
      <c r="G20" s="22"/>
    </row>
    <row r="21" spans="2:7" ht="40.5" customHeight="1">
      <c r="B21" s="18" t="s">
        <v>35</v>
      </c>
      <c r="C21" s="19" t="s">
        <v>36</v>
      </c>
      <c r="D21" s="23" t="s">
        <v>37</v>
      </c>
      <c r="E21" s="20">
        <v>0</v>
      </c>
      <c r="F21" s="20">
        <v>0</v>
      </c>
      <c r="G21" s="20">
        <v>0</v>
      </c>
    </row>
    <row r="22" spans="2:7" ht="12.75">
      <c r="B22" s="18" t="s">
        <v>38</v>
      </c>
      <c r="C22" s="19" t="s">
        <v>39</v>
      </c>
      <c r="D22" s="19" t="s">
        <v>40</v>
      </c>
      <c r="E22" s="20">
        <v>0</v>
      </c>
      <c r="F22" s="20">
        <v>0</v>
      </c>
      <c r="G22" s="20">
        <v>0</v>
      </c>
    </row>
    <row r="23" spans="2:7" ht="12.75">
      <c r="B23" s="18" t="s">
        <v>41</v>
      </c>
      <c r="C23" s="19" t="s">
        <v>42</v>
      </c>
      <c r="D23" s="19" t="s">
        <v>43</v>
      </c>
      <c r="E23" s="20">
        <v>0</v>
      </c>
      <c r="F23" s="20">
        <v>0</v>
      </c>
      <c r="G23" s="20">
        <v>0</v>
      </c>
    </row>
    <row r="24" spans="2:7" ht="12.75">
      <c r="B24" s="21">
        <v>5</v>
      </c>
      <c r="C24" s="25" t="s">
        <v>44</v>
      </c>
      <c r="D24" s="19"/>
      <c r="E24" s="26"/>
      <c r="F24" s="26"/>
      <c r="G24" s="26"/>
    </row>
    <row r="25" spans="2:7" ht="45" customHeight="1">
      <c r="B25" s="18" t="s">
        <v>45</v>
      </c>
      <c r="C25" s="19" t="s">
        <v>46</v>
      </c>
      <c r="D25" s="23" t="s">
        <v>47</v>
      </c>
      <c r="E25" s="24">
        <v>0</v>
      </c>
      <c r="F25" s="24">
        <v>0</v>
      </c>
      <c r="G25" s="24">
        <v>0</v>
      </c>
    </row>
    <row r="26" spans="2:7" ht="51.75" customHeight="1">
      <c r="B26" s="18" t="s">
        <v>48</v>
      </c>
      <c r="C26" s="19" t="s">
        <v>49</v>
      </c>
      <c r="D26" s="23" t="s">
        <v>50</v>
      </c>
      <c r="E26" s="24">
        <v>0</v>
      </c>
      <c r="F26" s="24">
        <v>0</v>
      </c>
      <c r="G26" s="24">
        <v>0</v>
      </c>
    </row>
    <row r="27" spans="2:7" ht="51.75" customHeight="1">
      <c r="B27" s="18" t="s">
        <v>51</v>
      </c>
      <c r="C27" s="19" t="s">
        <v>52</v>
      </c>
      <c r="D27" s="23" t="s">
        <v>53</v>
      </c>
      <c r="E27" s="24">
        <v>0</v>
      </c>
      <c r="F27" s="24">
        <v>0</v>
      </c>
      <c r="G27" s="24">
        <v>0</v>
      </c>
    </row>
    <row r="28" spans="2:7" ht="12.75">
      <c r="B28" s="18" t="s">
        <v>54</v>
      </c>
      <c r="C28" s="19" t="s">
        <v>55</v>
      </c>
      <c r="D28" s="23" t="s">
        <v>56</v>
      </c>
      <c r="E28" s="24">
        <v>0</v>
      </c>
      <c r="F28" s="24">
        <v>0</v>
      </c>
      <c r="G28" s="24">
        <v>0</v>
      </c>
    </row>
    <row r="29" spans="2:7" s="11" customFormat="1" ht="17.25" customHeight="1">
      <c r="B29" s="27">
        <v>6</v>
      </c>
      <c r="C29" s="28" t="s">
        <v>57</v>
      </c>
      <c r="D29" s="28"/>
      <c r="E29" s="29"/>
      <c r="F29" s="29"/>
      <c r="G29" s="30"/>
    </row>
    <row r="30" spans="2:7" ht="12.75">
      <c r="B30" s="18" t="s">
        <v>58</v>
      </c>
      <c r="C30" s="31" t="s">
        <v>59</v>
      </c>
      <c r="D30" s="23" t="s">
        <v>60</v>
      </c>
      <c r="E30" s="24">
        <f>(2054.86+28846.2+84990.29+50992.71)/(4564.73+35346.2+115619.2+69898.38)*100</f>
        <v>74.02970458350632</v>
      </c>
      <c r="F30" s="24">
        <v>0</v>
      </c>
      <c r="G30" s="24">
        <v>0</v>
      </c>
    </row>
    <row r="31" spans="2:7" ht="12.75">
      <c r="B31" s="18" t="s">
        <v>61</v>
      </c>
      <c r="C31" s="19" t="s">
        <v>62</v>
      </c>
      <c r="D31" s="23" t="s">
        <v>63</v>
      </c>
      <c r="E31" s="24">
        <v>0</v>
      </c>
      <c r="F31" s="24">
        <v>0</v>
      </c>
      <c r="G31" s="24">
        <v>0</v>
      </c>
    </row>
    <row r="32" spans="2:7" s="11" customFormat="1" ht="17.25" customHeight="1">
      <c r="B32" s="27">
        <v>7</v>
      </c>
      <c r="C32" s="13" t="s">
        <v>64</v>
      </c>
      <c r="D32" s="13"/>
      <c r="E32" s="13"/>
      <c r="F32" s="13"/>
      <c r="G32" s="13"/>
    </row>
    <row r="33" spans="2:7" ht="12.75">
      <c r="B33" s="18" t="s">
        <v>65</v>
      </c>
      <c r="C33" s="31" t="s">
        <v>66</v>
      </c>
      <c r="D33" s="23" t="s">
        <v>67</v>
      </c>
      <c r="E33" s="24">
        <v>0</v>
      </c>
      <c r="F33" s="24">
        <v>0</v>
      </c>
      <c r="G33" s="24">
        <v>0</v>
      </c>
    </row>
    <row r="34" spans="2:7" ht="12.75">
      <c r="B34" s="18" t="s">
        <v>68</v>
      </c>
      <c r="C34" s="31" t="s">
        <v>69</v>
      </c>
      <c r="D34" s="23" t="s">
        <v>70</v>
      </c>
      <c r="E34" s="24">
        <v>0</v>
      </c>
      <c r="F34" s="24">
        <v>0</v>
      </c>
      <c r="G34" s="24">
        <v>0</v>
      </c>
    </row>
    <row r="35" spans="2:7" ht="17.25" customHeight="1">
      <c r="B35" s="27">
        <v>8</v>
      </c>
      <c r="C35" s="13" t="s">
        <v>71</v>
      </c>
      <c r="D35" s="13"/>
      <c r="E35" s="13"/>
      <c r="F35" s="13"/>
      <c r="G35" s="13"/>
    </row>
    <row r="36" spans="2:7" ht="12.75">
      <c r="B36" s="32" t="s">
        <v>72</v>
      </c>
      <c r="C36" s="19" t="s">
        <v>73</v>
      </c>
      <c r="D36" s="23" t="s">
        <v>74</v>
      </c>
      <c r="E36" s="24">
        <f>10663.77/22459.64*100</f>
        <v>47.47970136654016</v>
      </c>
      <c r="F36" s="24">
        <v>0</v>
      </c>
      <c r="G36" s="24">
        <v>0</v>
      </c>
    </row>
    <row r="37" spans="2:7" ht="12.75">
      <c r="B37" s="32" t="s">
        <v>75</v>
      </c>
      <c r="C37" s="19" t="s">
        <v>76</v>
      </c>
      <c r="D37" s="23" t="s">
        <v>77</v>
      </c>
      <c r="E37" s="24">
        <v>0</v>
      </c>
      <c r="F37" s="24">
        <v>0</v>
      </c>
      <c r="G37" s="24">
        <v>0</v>
      </c>
    </row>
    <row r="38" spans="2:7" ht="12.75">
      <c r="B38" s="32" t="s">
        <v>78</v>
      </c>
      <c r="C38" s="19" t="s">
        <v>79</v>
      </c>
      <c r="D38" s="23" t="s">
        <v>80</v>
      </c>
      <c r="E38" s="24">
        <f>100-E36</f>
        <v>52.52029863345984</v>
      </c>
      <c r="F38" s="24">
        <v>0</v>
      </c>
      <c r="G38" s="24">
        <v>0</v>
      </c>
    </row>
    <row r="39" spans="2:7" ht="12.75">
      <c r="B39" s="32" t="s">
        <v>81</v>
      </c>
      <c r="C39" s="19" t="s">
        <v>82</v>
      </c>
      <c r="D39" s="23" t="s">
        <v>83</v>
      </c>
      <c r="E39" s="24">
        <v>0</v>
      </c>
      <c r="F39" s="24">
        <v>0</v>
      </c>
      <c r="G39" s="24">
        <v>0</v>
      </c>
    </row>
    <row r="40" spans="2:7" s="11" customFormat="1" ht="17.25" customHeight="1">
      <c r="B40" s="27">
        <v>9</v>
      </c>
      <c r="C40" s="13" t="s">
        <v>84</v>
      </c>
      <c r="D40" s="13"/>
      <c r="E40" s="13"/>
      <c r="F40" s="13"/>
      <c r="G40" s="13"/>
    </row>
    <row r="41" spans="2:7" ht="38.25" customHeight="1">
      <c r="B41" s="18" t="s">
        <v>85</v>
      </c>
      <c r="C41" s="19" t="s">
        <v>86</v>
      </c>
      <c r="D41" s="23" t="s">
        <v>87</v>
      </c>
      <c r="E41" s="24">
        <v>0</v>
      </c>
      <c r="F41" s="24">
        <v>0</v>
      </c>
      <c r="G41" s="24">
        <v>0</v>
      </c>
    </row>
    <row r="42" spans="2:7" ht="33.75" customHeight="1">
      <c r="B42" s="18" t="s">
        <v>88</v>
      </c>
      <c r="C42" s="31" t="s">
        <v>89</v>
      </c>
      <c r="D42" s="23" t="s">
        <v>90</v>
      </c>
      <c r="E42" s="24">
        <v>0</v>
      </c>
      <c r="F42" s="24">
        <v>0</v>
      </c>
      <c r="G42" s="24">
        <v>0</v>
      </c>
    </row>
    <row r="43" spans="2:7" ht="43.5" customHeight="1">
      <c r="B43" s="18" t="s">
        <v>91</v>
      </c>
      <c r="C43" s="19" t="s">
        <v>92</v>
      </c>
      <c r="D43" s="23" t="s">
        <v>93</v>
      </c>
      <c r="E43" s="24">
        <v>0</v>
      </c>
      <c r="F43" s="24">
        <v>0</v>
      </c>
      <c r="G43" s="24">
        <v>0</v>
      </c>
    </row>
    <row r="44" spans="2:7" s="11" customFormat="1" ht="17.25" customHeight="1">
      <c r="B44" s="27">
        <v>10</v>
      </c>
      <c r="C44" s="13" t="s">
        <v>94</v>
      </c>
      <c r="D44" s="13"/>
      <c r="E44" s="13"/>
      <c r="F44" s="13"/>
      <c r="G44" s="13"/>
    </row>
    <row r="45" spans="2:7" ht="93" customHeight="1">
      <c r="B45" s="18" t="s">
        <v>95</v>
      </c>
      <c r="C45" s="19" t="s">
        <v>96</v>
      </c>
      <c r="D45" s="23" t="s">
        <v>97</v>
      </c>
      <c r="E45" s="24">
        <v>0</v>
      </c>
      <c r="F45" s="24">
        <v>0</v>
      </c>
      <c r="G45" s="24">
        <v>0</v>
      </c>
    </row>
    <row r="46" spans="2:7" s="11" customFormat="1" ht="17.25" customHeight="1">
      <c r="B46" s="27">
        <v>11</v>
      </c>
      <c r="C46" s="13" t="s">
        <v>98</v>
      </c>
      <c r="D46" s="13"/>
      <c r="E46" s="13"/>
      <c r="F46" s="13"/>
      <c r="G46" s="13"/>
    </row>
    <row r="47" spans="2:7" ht="29.25" customHeight="1">
      <c r="B47" s="18" t="s">
        <v>99</v>
      </c>
      <c r="C47" s="19" t="s">
        <v>100</v>
      </c>
      <c r="D47" s="23" t="s">
        <v>101</v>
      </c>
      <c r="E47" s="17">
        <f>(85100)/(286159.39+60682.75)*100</f>
        <v>24.535657633758113</v>
      </c>
      <c r="F47" s="17">
        <f>(90100)/(163258.76+117079.42)*100</f>
        <v>32.13975349344139</v>
      </c>
      <c r="G47" s="17">
        <f>(90100)/(163079.83+116896.27)*100</f>
        <v>32.18131833395779</v>
      </c>
    </row>
    <row r="48" spans="2:7" ht="26.25" customHeight="1">
      <c r="B48" s="18" t="s">
        <v>102</v>
      </c>
      <c r="C48" s="31" t="s">
        <v>103</v>
      </c>
      <c r="D48" s="23" t="s">
        <v>104</v>
      </c>
      <c r="E48" s="17">
        <f>(85100)/(369301.78)*100</f>
        <v>23.043484924443092</v>
      </c>
      <c r="F48" s="17">
        <f>(90100)/(280338.18)*100</f>
        <v>32.13975349344139</v>
      </c>
      <c r="G48" s="17">
        <f>(90100)/(279976.1)*100</f>
        <v>32.18131833395779</v>
      </c>
    </row>
    <row r="49" spans="2:7" ht="12.75">
      <c r="B49" s="33"/>
      <c r="C49" s="33"/>
      <c r="D49" s="33"/>
      <c r="E49" s="34"/>
      <c r="F49" s="34"/>
      <c r="G49" s="34"/>
    </row>
    <row r="50" spans="2:7" ht="60" customHeight="1">
      <c r="B50" s="35" t="s">
        <v>105</v>
      </c>
      <c r="C50" s="35"/>
      <c r="D50" s="35"/>
      <c r="E50" s="35"/>
      <c r="F50" s="35"/>
      <c r="G50" s="35"/>
    </row>
    <row r="51" spans="2:7" ht="38.25" customHeight="1">
      <c r="B51" s="35" t="s">
        <v>106</v>
      </c>
      <c r="C51" s="35"/>
      <c r="D51" s="35"/>
      <c r="E51" s="35"/>
      <c r="F51" s="35"/>
      <c r="G51" s="35"/>
    </row>
    <row r="52" spans="2:7" ht="22.5" customHeight="1">
      <c r="B52" s="35" t="s">
        <v>107</v>
      </c>
      <c r="C52" s="35"/>
      <c r="D52" s="35"/>
      <c r="E52" s="35"/>
      <c r="F52" s="35"/>
      <c r="G52" s="35"/>
    </row>
    <row r="53" spans="2:7" ht="70.5" customHeight="1">
      <c r="B53" s="35" t="s">
        <v>108</v>
      </c>
      <c r="C53" s="35"/>
      <c r="D53" s="35"/>
      <c r="E53" s="35"/>
      <c r="F53" s="35"/>
      <c r="G53" s="35"/>
    </row>
    <row r="54" spans="2:7" ht="21" customHeight="1">
      <c r="B54" s="35" t="s">
        <v>109</v>
      </c>
      <c r="C54" s="35"/>
      <c r="D54" s="35"/>
      <c r="E54" s="35"/>
      <c r="F54" s="35"/>
      <c r="G54" s="35"/>
    </row>
    <row r="55" spans="2:7" ht="33.75" customHeight="1">
      <c r="B55" s="35" t="s">
        <v>110</v>
      </c>
      <c r="C55" s="35"/>
      <c r="D55" s="35"/>
      <c r="E55" s="35"/>
      <c r="F55" s="35"/>
      <c r="G55" s="35"/>
    </row>
    <row r="56" spans="2:7" ht="29.25" customHeight="1">
      <c r="B56" s="35" t="s">
        <v>111</v>
      </c>
      <c r="C56" s="35"/>
      <c r="D56" s="35"/>
      <c r="E56" s="35"/>
      <c r="F56" s="35"/>
      <c r="G56" s="35"/>
    </row>
    <row r="57" spans="2:7" ht="28.5" customHeight="1">
      <c r="B57" s="35" t="s">
        <v>112</v>
      </c>
      <c r="C57" s="35"/>
      <c r="D57" s="35"/>
      <c r="E57" s="35"/>
      <c r="F57" s="35"/>
      <c r="G57" s="35"/>
    </row>
    <row r="58" spans="2:7" ht="24" customHeight="1">
      <c r="B58" s="35" t="s">
        <v>113</v>
      </c>
      <c r="C58" s="35"/>
      <c r="D58" s="35"/>
      <c r="E58" s="35"/>
      <c r="F58" s="35"/>
      <c r="G58" s="35"/>
    </row>
    <row r="59" spans="2:7" ht="29.25" customHeight="1">
      <c r="B59" s="35" t="s">
        <v>114</v>
      </c>
      <c r="C59" s="35"/>
      <c r="D59" s="35"/>
      <c r="E59" s="35"/>
      <c r="F59" s="35"/>
      <c r="G59" s="35"/>
    </row>
  </sheetData>
  <sheetProtection selectLockedCells="1" selectUnlockedCells="1"/>
  <mergeCells count="26">
    <mergeCell ref="B3:G3"/>
    <mergeCell ref="B4:G4"/>
    <mergeCell ref="B5:G5"/>
    <mergeCell ref="B6:C8"/>
    <mergeCell ref="D6:D8"/>
    <mergeCell ref="E6:G7"/>
    <mergeCell ref="C9:G9"/>
    <mergeCell ref="C11:G11"/>
    <mergeCell ref="C16:G16"/>
    <mergeCell ref="C20:G20"/>
    <mergeCell ref="C32:G32"/>
    <mergeCell ref="C35:G35"/>
    <mergeCell ref="C40:G40"/>
    <mergeCell ref="C44:G44"/>
    <mergeCell ref="C46:G46"/>
    <mergeCell ref="B49:D49"/>
    <mergeCell ref="B50:G50"/>
    <mergeCell ref="B51:G51"/>
    <mergeCell ref="B52:G52"/>
    <mergeCell ref="B53:G53"/>
    <mergeCell ref="B54:G54"/>
    <mergeCell ref="B55:G55"/>
    <mergeCell ref="B56:G56"/>
    <mergeCell ref="B57:G57"/>
    <mergeCell ref="B58:G58"/>
    <mergeCell ref="B59:G59"/>
  </mergeCells>
  <printOptions/>
  <pageMargins left="0.31527777777777777" right="0.31527777777777777" top="0.3541666666666667" bottom="0.7479166666666667" header="0.5118055555555555" footer="0.5118055555555555"/>
  <pageSetup horizontalDpi="300" verticalDpi="300" orientation="portrait" paperSize="9" scale="83"/>
  <rowBreaks count="2" manualBreakCount="2">
    <brk id="15" max="255" man="1"/>
    <brk id="4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77"/>
  <sheetViews>
    <sheetView zoomScale="95" zoomScaleNormal="95" zoomScaleSheetLayoutView="90" workbookViewId="0" topLeftCell="A1">
      <pane ySplit="6" topLeftCell="A25" activePane="bottomLeft" state="frozen"/>
      <selection pane="topLeft" activeCell="A1" sqref="A1"/>
      <selection pane="bottomLeft" activeCell="K26" sqref="K26"/>
    </sheetView>
  </sheetViews>
  <sheetFormatPr defaultColWidth="9.140625" defaultRowHeight="12.75"/>
  <cols>
    <col min="1" max="1" width="11.28125" style="36" customWidth="1"/>
    <col min="2" max="2" width="53.140625" style="37" customWidth="1"/>
    <col min="3" max="8" width="18.7109375" style="38" customWidth="1"/>
    <col min="9" max="16384" width="9.140625" style="38" customWidth="1"/>
  </cols>
  <sheetData>
    <row r="1" ht="12.75">
      <c r="G1" s="38" t="s">
        <v>115</v>
      </c>
    </row>
    <row r="2" spans="1:11" ht="12.75">
      <c r="A2" s="39" t="s">
        <v>1</v>
      </c>
      <c r="B2" s="39"/>
      <c r="C2" s="39"/>
      <c r="D2" s="39"/>
      <c r="E2" s="39"/>
      <c r="F2" s="39"/>
      <c r="G2" s="39"/>
      <c r="H2" s="39"/>
      <c r="I2" s="40"/>
      <c r="J2" s="40"/>
      <c r="K2" s="40"/>
    </row>
    <row r="3" spans="1:11" ht="12.75">
      <c r="A3" s="41" t="s">
        <v>116</v>
      </c>
      <c r="B3" s="41"/>
      <c r="C3" s="41"/>
      <c r="D3" s="41"/>
      <c r="E3" s="41"/>
      <c r="F3" s="41"/>
      <c r="G3" s="41"/>
      <c r="H3" s="41"/>
      <c r="I3" s="42"/>
      <c r="J3" s="42"/>
      <c r="K3" s="42"/>
    </row>
    <row r="4" spans="1:11" ht="15.75" customHeight="1">
      <c r="A4" s="43" t="s">
        <v>117</v>
      </c>
      <c r="B4" s="43"/>
      <c r="C4" s="43"/>
      <c r="D4" s="43"/>
      <c r="E4" s="43"/>
      <c r="F4" s="43"/>
      <c r="G4" s="43"/>
      <c r="H4" s="43"/>
      <c r="I4" s="44"/>
      <c r="J4" s="44"/>
      <c r="K4" s="44"/>
    </row>
    <row r="5" spans="1:10" ht="12.75" customHeight="1">
      <c r="A5" s="45" t="s">
        <v>118</v>
      </c>
      <c r="B5" s="46" t="s">
        <v>119</v>
      </c>
      <c r="C5" s="47" t="s">
        <v>120</v>
      </c>
      <c r="D5" s="47"/>
      <c r="E5" s="47"/>
      <c r="F5" s="47"/>
      <c r="G5" s="47" t="s">
        <v>121</v>
      </c>
      <c r="H5" s="47"/>
      <c r="J5" s="48"/>
    </row>
    <row r="6" spans="1:8" ht="52.5" customHeight="1">
      <c r="A6" s="45"/>
      <c r="B6" s="46"/>
      <c r="C6" s="49" t="s">
        <v>122</v>
      </c>
      <c r="D6" s="49" t="s">
        <v>123</v>
      </c>
      <c r="E6" s="49" t="s">
        <v>124</v>
      </c>
      <c r="F6" s="49" t="s">
        <v>125</v>
      </c>
      <c r="G6" s="49" t="s">
        <v>126</v>
      </c>
      <c r="H6" s="49" t="s">
        <v>127</v>
      </c>
    </row>
    <row r="7" spans="1:8" ht="11.25" customHeight="1">
      <c r="A7" s="50" t="s">
        <v>128</v>
      </c>
      <c r="B7" s="51" t="s">
        <v>129</v>
      </c>
      <c r="C7" s="52"/>
      <c r="D7" s="52"/>
      <c r="E7" s="52"/>
      <c r="F7" s="52"/>
      <c r="G7" s="52"/>
      <c r="H7" s="52"/>
    </row>
    <row r="8" spans="1:8" ht="11.25" customHeight="1">
      <c r="A8" s="53" t="s">
        <v>130</v>
      </c>
      <c r="B8" s="54" t="s">
        <v>131</v>
      </c>
      <c r="C8" s="52">
        <v>0</v>
      </c>
      <c r="D8" s="52">
        <v>0</v>
      </c>
      <c r="E8" s="52">
        <v>0</v>
      </c>
      <c r="F8" s="52">
        <v>0</v>
      </c>
      <c r="G8" s="52">
        <v>0</v>
      </c>
      <c r="H8" s="55">
        <v>0</v>
      </c>
    </row>
    <row r="9" spans="1:8" ht="11.25" customHeight="1">
      <c r="A9" s="53" t="s">
        <v>132</v>
      </c>
      <c r="B9" s="54" t="s">
        <v>133</v>
      </c>
      <c r="C9" s="52">
        <v>0</v>
      </c>
      <c r="D9" s="52">
        <v>0</v>
      </c>
      <c r="E9" s="52">
        <v>0</v>
      </c>
      <c r="F9" s="52">
        <v>0</v>
      </c>
      <c r="G9" s="52">
        <v>0</v>
      </c>
      <c r="H9" s="55">
        <v>0</v>
      </c>
    </row>
    <row r="10" spans="1:8" ht="11.25" customHeight="1">
      <c r="A10" s="53" t="s">
        <v>134</v>
      </c>
      <c r="B10" s="54" t="s">
        <v>135</v>
      </c>
      <c r="C10" s="52">
        <v>0</v>
      </c>
      <c r="D10" s="52">
        <v>0</v>
      </c>
      <c r="E10" s="52">
        <v>0</v>
      </c>
      <c r="F10" s="52">
        <v>0</v>
      </c>
      <c r="G10" s="52">
        <v>0</v>
      </c>
      <c r="H10" s="55">
        <v>0</v>
      </c>
    </row>
    <row r="11" spans="1:8" ht="11.25" customHeight="1">
      <c r="A11" s="53" t="s">
        <v>136</v>
      </c>
      <c r="B11" s="54" t="s">
        <v>137</v>
      </c>
      <c r="C11" s="52">
        <v>0</v>
      </c>
      <c r="D11" s="52">
        <v>0</v>
      </c>
      <c r="E11" s="52">
        <v>0</v>
      </c>
      <c r="F11" s="52">
        <v>0</v>
      </c>
      <c r="G11" s="52">
        <v>0</v>
      </c>
      <c r="H11" s="55">
        <v>0</v>
      </c>
    </row>
    <row r="12" spans="1:8" ht="11.25" customHeight="1">
      <c r="A12" s="45">
        <v>10000</v>
      </c>
      <c r="B12" s="56" t="s">
        <v>138</v>
      </c>
      <c r="C12" s="52">
        <f>SUM(C8:C11)</f>
        <v>0</v>
      </c>
      <c r="D12" s="52">
        <f>SUM(D8:D11)</f>
        <v>0</v>
      </c>
      <c r="E12" s="52">
        <f>SUM(E8:E11)</f>
        <v>0</v>
      </c>
      <c r="F12" s="52">
        <f>SUM(F8:F11)</f>
        <v>0</v>
      </c>
      <c r="G12" s="52">
        <f>SUM(G8:G11)</f>
        <v>0</v>
      </c>
      <c r="H12" s="55"/>
    </row>
    <row r="13" spans="1:8" ht="11.25" customHeight="1">
      <c r="A13" s="50" t="s">
        <v>139</v>
      </c>
      <c r="B13" s="56" t="s">
        <v>140</v>
      </c>
      <c r="C13" s="57"/>
      <c r="D13" s="57"/>
      <c r="E13" s="57"/>
      <c r="F13" s="57"/>
      <c r="G13" s="57"/>
      <c r="H13" s="58"/>
    </row>
    <row r="14" spans="1:8" ht="11.25" customHeight="1">
      <c r="A14" s="53" t="s">
        <v>141</v>
      </c>
      <c r="B14" s="54" t="s">
        <v>142</v>
      </c>
      <c r="C14" s="52">
        <f>286159.39/431942.14*100</f>
        <v>66.24947267242784</v>
      </c>
      <c r="D14" s="52">
        <f>163258.76/370438.18*100</f>
        <v>44.071796271107914</v>
      </c>
      <c r="E14" s="52">
        <f>163079.83/370076.1*100</f>
        <v>44.06656630892943</v>
      </c>
      <c r="F14" s="52">
        <f>205313.8/305452.09*100</f>
        <v>67.21636771252734</v>
      </c>
      <c r="G14" s="52">
        <f>256900.3/423910.25*100</f>
        <v>60.60252140635901</v>
      </c>
      <c r="H14" s="52">
        <f>204334.84/205313.8*100</f>
        <v>99.52318840720888</v>
      </c>
    </row>
    <row r="15" spans="1:8" ht="11.25" customHeight="1">
      <c r="A15" s="53" t="s">
        <v>143</v>
      </c>
      <c r="B15" s="54" t="s">
        <v>144</v>
      </c>
      <c r="C15" s="57">
        <v>0</v>
      </c>
      <c r="D15" s="57">
        <v>0</v>
      </c>
      <c r="E15" s="57">
        <v>0</v>
      </c>
      <c r="F15" s="57">
        <v>0</v>
      </c>
      <c r="G15" s="57">
        <v>0</v>
      </c>
      <c r="H15" s="58">
        <v>0</v>
      </c>
    </row>
    <row r="16" spans="1:8" ht="11.25" customHeight="1">
      <c r="A16" s="53" t="s">
        <v>145</v>
      </c>
      <c r="B16" s="54" t="s">
        <v>146</v>
      </c>
      <c r="C16" s="57">
        <v>0</v>
      </c>
      <c r="D16" s="57">
        <v>0</v>
      </c>
      <c r="E16" s="57">
        <v>0</v>
      </c>
      <c r="F16" s="57">
        <v>0</v>
      </c>
      <c r="G16" s="57">
        <v>0</v>
      </c>
      <c r="H16" s="58">
        <v>0</v>
      </c>
    </row>
    <row r="17" spans="1:8" ht="11.25" customHeight="1">
      <c r="A17" s="53" t="s">
        <v>147</v>
      </c>
      <c r="B17" s="54" t="s">
        <v>148</v>
      </c>
      <c r="C17" s="57">
        <v>0</v>
      </c>
      <c r="D17" s="57">
        <v>0</v>
      </c>
      <c r="E17" s="57">
        <v>0</v>
      </c>
      <c r="F17" s="57">
        <v>0</v>
      </c>
      <c r="G17" s="57">
        <v>0</v>
      </c>
      <c r="H17" s="58">
        <v>0</v>
      </c>
    </row>
    <row r="18" spans="1:8" ht="11.25" customHeight="1">
      <c r="A18" s="53" t="s">
        <v>149</v>
      </c>
      <c r="B18" s="54" t="s">
        <v>150</v>
      </c>
      <c r="C18" s="57">
        <v>0</v>
      </c>
      <c r="D18" s="57">
        <v>0</v>
      </c>
      <c r="E18" s="57">
        <v>0</v>
      </c>
      <c r="F18" s="57">
        <v>0</v>
      </c>
      <c r="G18" s="57">
        <v>0</v>
      </c>
      <c r="H18" s="58">
        <v>0</v>
      </c>
    </row>
    <row r="19" spans="1:8" ht="11.25" customHeight="1">
      <c r="A19" s="45">
        <v>20000</v>
      </c>
      <c r="B19" s="56" t="s">
        <v>151</v>
      </c>
      <c r="C19" s="52">
        <f>SUM(C14:C18)</f>
        <v>66.24947267242784</v>
      </c>
      <c r="D19" s="52">
        <f>SUM(D14:D18)</f>
        <v>44.071796271107914</v>
      </c>
      <c r="E19" s="52">
        <f>SUM(E14:E18)</f>
        <v>44.06656630892943</v>
      </c>
      <c r="F19" s="52">
        <f>SUM(F14:F18)</f>
        <v>67.21636771252734</v>
      </c>
      <c r="G19" s="52">
        <f>SUM(G14:G18)</f>
        <v>60.60252140635901</v>
      </c>
      <c r="H19" s="52"/>
    </row>
    <row r="20" spans="1:8" ht="11.25" customHeight="1">
      <c r="A20" s="50" t="s">
        <v>152</v>
      </c>
      <c r="B20" s="56" t="s">
        <v>153</v>
      </c>
      <c r="C20" s="52"/>
      <c r="D20" s="52"/>
      <c r="E20" s="52"/>
      <c r="F20" s="52"/>
      <c r="G20" s="52"/>
      <c r="H20" s="55"/>
    </row>
    <row r="21" spans="1:8" ht="11.25" customHeight="1">
      <c r="A21" s="53" t="s">
        <v>154</v>
      </c>
      <c r="B21" s="54" t="s">
        <v>155</v>
      </c>
      <c r="C21" s="59">
        <f>41000/431942.14*100</f>
        <v>9.492012055133124</v>
      </c>
      <c r="D21" s="59">
        <f>105650/370438.18*100</f>
        <v>28.520278336320516</v>
      </c>
      <c r="E21" s="59">
        <f>105650/370076.1*100</f>
        <v>28.548182387352224</v>
      </c>
      <c r="F21" s="59">
        <f>62086.41/305452.09*100</f>
        <v>20.326071430711114</v>
      </c>
      <c r="G21" s="59">
        <f>50500.84/423910.25*100</f>
        <v>11.913097170922383</v>
      </c>
      <c r="H21" s="59">
        <f>110433.04/62086.41*100</f>
        <v>177.86990744029166</v>
      </c>
    </row>
    <row r="22" spans="1:8" ht="11.25" customHeight="1">
      <c r="A22" s="53" t="s">
        <v>156</v>
      </c>
      <c r="B22" s="54" t="s">
        <v>157</v>
      </c>
      <c r="C22" s="57">
        <v>0</v>
      </c>
      <c r="D22" s="57">
        <v>0</v>
      </c>
      <c r="E22" s="57">
        <v>0</v>
      </c>
      <c r="F22" s="57">
        <v>0</v>
      </c>
      <c r="G22" s="57">
        <v>0</v>
      </c>
      <c r="H22" s="58">
        <v>0</v>
      </c>
    </row>
    <row r="23" spans="1:8" ht="11.25" customHeight="1">
      <c r="A23" s="53" t="s">
        <v>158</v>
      </c>
      <c r="B23" s="54" t="s">
        <v>159</v>
      </c>
      <c r="C23" s="59">
        <f>5/431942.14*100</f>
        <v>0.001157562445747942</v>
      </c>
      <c r="D23" s="59">
        <f>5/370438.18*100</f>
        <v>0.001349752879144369</v>
      </c>
      <c r="E23" s="59">
        <f>5/370076.1*100</f>
        <v>0.0013510734684028503</v>
      </c>
      <c r="F23" s="59">
        <f>0/305452.09*100</f>
        <v>0</v>
      </c>
      <c r="G23" s="59">
        <f>5/423910.25*100</f>
        <v>0.001179494952056479</v>
      </c>
      <c r="H23" s="59">
        <f>0*100</f>
        <v>0</v>
      </c>
    </row>
    <row r="24" spans="1:8" ht="11.25" customHeight="1">
      <c r="A24" s="53" t="s">
        <v>160</v>
      </c>
      <c r="B24" s="54" t="s">
        <v>161</v>
      </c>
      <c r="C24" s="57">
        <v>0</v>
      </c>
      <c r="D24" s="57">
        <v>0</v>
      </c>
      <c r="E24" s="57">
        <v>0</v>
      </c>
      <c r="F24" s="57">
        <v>0</v>
      </c>
      <c r="G24" s="57">
        <v>0</v>
      </c>
      <c r="H24" s="58">
        <v>0</v>
      </c>
    </row>
    <row r="25" spans="1:8" ht="11.25" customHeight="1">
      <c r="A25" s="45" t="s">
        <v>162</v>
      </c>
      <c r="B25" s="60" t="s">
        <v>163</v>
      </c>
      <c r="C25" s="61">
        <f>19677.75/431942.14*100</f>
        <v>4.555644883363313</v>
      </c>
      <c r="D25" s="61">
        <f>11424.42/370438.18*100</f>
        <v>3.0840287575109024</v>
      </c>
      <c r="E25" s="61">
        <f>11241.27/370076.1*100</f>
        <v>3.037556329630582</v>
      </c>
      <c r="F25" s="61">
        <f>4359.19/305452.09*100</f>
        <v>1.4271272460437248</v>
      </c>
      <c r="G25" s="61">
        <f>31404.11/423910.25*100</f>
        <v>7.4081978437652785</v>
      </c>
      <c r="H25" s="61">
        <f>26169.48/4356.19*100</f>
        <v>600.7423918607775</v>
      </c>
    </row>
    <row r="26" spans="1:8" ht="11.25" customHeight="1">
      <c r="A26" s="50" t="s">
        <v>164</v>
      </c>
      <c r="B26" s="56" t="s">
        <v>165</v>
      </c>
      <c r="C26" s="59">
        <f>SUM(C21:C25)</f>
        <v>14.048814500942186</v>
      </c>
      <c r="D26" s="59">
        <f>SUM(D21:D25)</f>
        <v>31.605656846710563</v>
      </c>
      <c r="E26" s="59">
        <f>SUM(E21:E25)</f>
        <v>31.58708979045121</v>
      </c>
      <c r="F26" s="59">
        <f>SUM(F21:F25)</f>
        <v>21.753198676754838</v>
      </c>
      <c r="G26" s="59">
        <f>SUM(G21:G25)</f>
        <v>19.32247450963972</v>
      </c>
      <c r="H26" s="62"/>
    </row>
    <row r="27" spans="1:8" ht="11.25" customHeight="1">
      <c r="A27" s="50" t="s">
        <v>166</v>
      </c>
      <c r="B27" s="56" t="s">
        <v>167</v>
      </c>
      <c r="C27" s="59"/>
      <c r="D27" s="59"/>
      <c r="E27" s="59"/>
      <c r="F27" s="59"/>
      <c r="G27" s="59"/>
      <c r="H27" s="62"/>
    </row>
    <row r="28" spans="1:8" ht="11.25" customHeight="1">
      <c r="A28" s="53" t="s">
        <v>168</v>
      </c>
      <c r="B28" s="54" t="s">
        <v>169</v>
      </c>
      <c r="C28" s="57">
        <v>0</v>
      </c>
      <c r="D28" s="57">
        <v>0</v>
      </c>
      <c r="E28" s="57">
        <v>0</v>
      </c>
      <c r="F28" s="57">
        <v>0</v>
      </c>
      <c r="G28" s="57">
        <v>0</v>
      </c>
      <c r="H28" s="58">
        <v>0</v>
      </c>
    </row>
    <row r="29" spans="1:8" ht="11.25" customHeight="1">
      <c r="A29" s="53" t="s">
        <v>170</v>
      </c>
      <c r="B29" s="54" t="s">
        <v>171</v>
      </c>
      <c r="C29" s="57">
        <v>0</v>
      </c>
      <c r="D29" s="57">
        <v>0</v>
      </c>
      <c r="E29" s="57">
        <v>0</v>
      </c>
      <c r="F29" s="57">
        <v>0</v>
      </c>
      <c r="G29" s="57">
        <v>0</v>
      </c>
      <c r="H29" s="58">
        <v>0</v>
      </c>
    </row>
    <row r="30" spans="1:8" ht="11.25" customHeight="1">
      <c r="A30" s="63" t="s">
        <v>172</v>
      </c>
      <c r="B30" s="37" t="s">
        <v>173</v>
      </c>
      <c r="C30" s="57">
        <v>0</v>
      </c>
      <c r="D30" s="57">
        <v>0</v>
      </c>
      <c r="E30" s="57">
        <v>0</v>
      </c>
      <c r="F30" s="57">
        <v>0</v>
      </c>
      <c r="G30" s="57">
        <v>0</v>
      </c>
      <c r="H30" s="58">
        <v>0</v>
      </c>
    </row>
    <row r="31" spans="1:8" ht="11.25" customHeight="1">
      <c r="A31" s="53" t="s">
        <v>174</v>
      </c>
      <c r="B31" s="54" t="s">
        <v>175</v>
      </c>
      <c r="C31" s="57">
        <v>0</v>
      </c>
      <c r="D31" s="57">
        <v>0</v>
      </c>
      <c r="E31" s="57">
        <v>0</v>
      </c>
      <c r="F31" s="57">
        <v>0</v>
      </c>
      <c r="G31" s="57">
        <v>0</v>
      </c>
      <c r="H31" s="58">
        <v>0</v>
      </c>
    </row>
    <row r="32" spans="1:8" ht="11.25" customHeight="1">
      <c r="A32" s="53" t="s">
        <v>176</v>
      </c>
      <c r="B32" s="54" t="s">
        <v>177</v>
      </c>
      <c r="C32" s="57">
        <v>0</v>
      </c>
      <c r="D32" s="57">
        <v>0</v>
      </c>
      <c r="E32" s="57">
        <v>0</v>
      </c>
      <c r="F32" s="57">
        <v>0</v>
      </c>
      <c r="G32" s="57">
        <v>0</v>
      </c>
      <c r="H32" s="58">
        <v>0</v>
      </c>
    </row>
    <row r="33" spans="1:8" ht="11.25" customHeight="1">
      <c r="A33" s="45" t="s">
        <v>178</v>
      </c>
      <c r="B33" s="56" t="s">
        <v>179</v>
      </c>
      <c r="C33" s="59">
        <f>SUM(C28:C32)</f>
        <v>0</v>
      </c>
      <c r="D33" s="59">
        <f>SUM(D28:D32)</f>
        <v>0</v>
      </c>
      <c r="E33" s="59">
        <f>SUM(E28:E32)</f>
        <v>0</v>
      </c>
      <c r="F33" s="59">
        <f>SUM(F28:F32)</f>
        <v>0</v>
      </c>
      <c r="G33" s="59">
        <f>SUM(G28:G32)</f>
        <v>0</v>
      </c>
      <c r="H33" s="62"/>
    </row>
    <row r="34" spans="1:8" ht="11.25" customHeight="1">
      <c r="A34" s="50" t="s">
        <v>180</v>
      </c>
      <c r="B34" s="56" t="s">
        <v>181</v>
      </c>
      <c r="C34" s="59"/>
      <c r="D34" s="59"/>
      <c r="E34" s="59"/>
      <c r="F34" s="59"/>
      <c r="G34" s="59"/>
      <c r="H34" s="62"/>
    </row>
    <row r="35" spans="1:8" ht="11.25" customHeight="1">
      <c r="A35" s="53" t="s">
        <v>182</v>
      </c>
      <c r="B35" s="54" t="s">
        <v>183</v>
      </c>
      <c r="C35" s="57">
        <v>0</v>
      </c>
      <c r="D35" s="57">
        <v>0</v>
      </c>
      <c r="E35" s="57">
        <v>0</v>
      </c>
      <c r="F35" s="57">
        <v>0</v>
      </c>
      <c r="G35" s="57">
        <v>0</v>
      </c>
      <c r="H35" s="58">
        <v>0</v>
      </c>
    </row>
    <row r="36" spans="1:8" ht="11.25" customHeight="1">
      <c r="A36" s="53" t="s">
        <v>184</v>
      </c>
      <c r="B36" s="54" t="s">
        <v>185</v>
      </c>
      <c r="C36" s="57">
        <v>0</v>
      </c>
      <c r="D36" s="57">
        <v>0</v>
      </c>
      <c r="E36" s="57">
        <v>0</v>
      </c>
      <c r="F36" s="57">
        <v>0</v>
      </c>
      <c r="G36" s="57">
        <v>0</v>
      </c>
      <c r="H36" s="58">
        <v>0</v>
      </c>
    </row>
    <row r="37" spans="1:8" ht="11.25" customHeight="1">
      <c r="A37" s="53" t="s">
        <v>186</v>
      </c>
      <c r="B37" s="54" t="s">
        <v>187</v>
      </c>
      <c r="C37" s="57">
        <v>0</v>
      </c>
      <c r="D37" s="57">
        <v>0</v>
      </c>
      <c r="E37" s="57">
        <v>0</v>
      </c>
      <c r="F37" s="57">
        <v>0</v>
      </c>
      <c r="G37" s="57">
        <v>0</v>
      </c>
      <c r="H37" s="58">
        <v>0</v>
      </c>
    </row>
    <row r="38" spans="1:8" ht="11.25" customHeight="1">
      <c r="A38" s="53" t="s">
        <v>188</v>
      </c>
      <c r="B38" s="54" t="s">
        <v>189</v>
      </c>
      <c r="C38" s="57">
        <v>0</v>
      </c>
      <c r="D38" s="57">
        <v>0</v>
      </c>
      <c r="E38" s="57">
        <v>0</v>
      </c>
      <c r="F38" s="57">
        <v>0</v>
      </c>
      <c r="G38" s="57">
        <v>0</v>
      </c>
      <c r="H38" s="58">
        <v>0</v>
      </c>
    </row>
    <row r="39" spans="1:8" ht="11.25" customHeight="1">
      <c r="A39" s="45">
        <v>50000</v>
      </c>
      <c r="B39" s="56" t="s">
        <v>190</v>
      </c>
      <c r="C39" s="59">
        <f>SUM(C35:C38)</f>
        <v>0</v>
      </c>
      <c r="D39" s="59">
        <f>SUM(D35:D38)</f>
        <v>0</v>
      </c>
      <c r="E39" s="59">
        <f>SUM(E35:E38)</f>
        <v>0</v>
      </c>
      <c r="F39" s="59">
        <f>SUM(F35:F38)</f>
        <v>0</v>
      </c>
      <c r="G39" s="59">
        <f>SUM(G35:G38)</f>
        <v>0</v>
      </c>
      <c r="H39" s="62"/>
    </row>
    <row r="40" spans="1:8" ht="11.25" customHeight="1">
      <c r="A40" s="50" t="s">
        <v>191</v>
      </c>
      <c r="B40" s="56" t="s">
        <v>192</v>
      </c>
      <c r="C40" s="59"/>
      <c r="D40" s="59"/>
      <c r="E40" s="59"/>
      <c r="F40" s="59"/>
      <c r="G40" s="59"/>
      <c r="H40" s="62"/>
    </row>
    <row r="41" spans="1:8" ht="11.25" customHeight="1">
      <c r="A41" s="53" t="s">
        <v>193</v>
      </c>
      <c r="B41" s="54" t="s">
        <v>194</v>
      </c>
      <c r="C41" s="57">
        <v>0</v>
      </c>
      <c r="D41" s="57">
        <v>0</v>
      </c>
      <c r="E41" s="57">
        <v>0</v>
      </c>
      <c r="F41" s="57">
        <v>0</v>
      </c>
      <c r="G41" s="57">
        <v>0</v>
      </c>
      <c r="H41" s="58">
        <v>0</v>
      </c>
    </row>
    <row r="42" spans="1:8" ht="11.25" customHeight="1">
      <c r="A42" s="53" t="s">
        <v>195</v>
      </c>
      <c r="B42" s="54" t="s">
        <v>196</v>
      </c>
      <c r="C42" s="57">
        <v>0</v>
      </c>
      <c r="D42" s="57">
        <v>0</v>
      </c>
      <c r="E42" s="57">
        <v>0</v>
      </c>
      <c r="F42" s="57">
        <v>0</v>
      </c>
      <c r="G42" s="57">
        <v>0</v>
      </c>
      <c r="H42" s="58">
        <v>0</v>
      </c>
    </row>
    <row r="43" spans="1:8" ht="11.25" customHeight="1">
      <c r="A43" s="53" t="s">
        <v>197</v>
      </c>
      <c r="B43" s="54" t="s">
        <v>198</v>
      </c>
      <c r="C43" s="57">
        <v>0</v>
      </c>
      <c r="D43" s="57">
        <v>0</v>
      </c>
      <c r="E43" s="57">
        <v>0</v>
      </c>
      <c r="F43" s="57">
        <v>0</v>
      </c>
      <c r="G43" s="57">
        <v>0</v>
      </c>
      <c r="H43" s="58">
        <v>0</v>
      </c>
    </row>
    <row r="44" spans="1:8" ht="11.25" customHeight="1">
      <c r="A44" s="53" t="s">
        <v>199</v>
      </c>
      <c r="B44" s="54" t="s">
        <v>200</v>
      </c>
      <c r="C44" s="57">
        <v>0</v>
      </c>
      <c r="D44" s="57">
        <v>0</v>
      </c>
      <c r="E44" s="57">
        <v>0</v>
      </c>
      <c r="F44" s="57">
        <v>0</v>
      </c>
      <c r="G44" s="57">
        <v>0</v>
      </c>
      <c r="H44" s="58">
        <v>0</v>
      </c>
    </row>
    <row r="45" spans="1:8" ht="11.25" customHeight="1">
      <c r="A45" s="45">
        <v>60000</v>
      </c>
      <c r="B45" s="56" t="s">
        <v>201</v>
      </c>
      <c r="C45" s="59">
        <f>SUM(C41:C44)</f>
        <v>0</v>
      </c>
      <c r="D45" s="59">
        <f>SUM(D41:D44)</f>
        <v>0</v>
      </c>
      <c r="E45" s="59">
        <f>SUM(E41:E44)</f>
        <v>0</v>
      </c>
      <c r="F45" s="59">
        <f>SUM(F41:F44)</f>
        <v>0</v>
      </c>
      <c r="G45" s="59">
        <f>SUM(G41:G44)</f>
        <v>0</v>
      </c>
      <c r="H45" s="62"/>
    </row>
    <row r="46" spans="1:8" ht="11.25" customHeight="1">
      <c r="A46" s="50" t="s">
        <v>202</v>
      </c>
      <c r="B46" s="56" t="s">
        <v>203</v>
      </c>
      <c r="C46" s="59"/>
      <c r="D46" s="59"/>
      <c r="E46" s="59"/>
      <c r="F46" s="59"/>
      <c r="G46" s="59"/>
      <c r="H46" s="62"/>
    </row>
    <row r="47" spans="1:8" ht="11.25" customHeight="1">
      <c r="A47" s="53" t="s">
        <v>204</v>
      </c>
      <c r="B47" s="54" t="s">
        <v>205</v>
      </c>
      <c r="C47" s="57">
        <v>0</v>
      </c>
      <c r="D47" s="57">
        <v>0</v>
      </c>
      <c r="E47" s="57">
        <v>0</v>
      </c>
      <c r="F47" s="57">
        <v>0</v>
      </c>
      <c r="G47" s="57">
        <v>0</v>
      </c>
      <c r="H47" s="58">
        <v>0</v>
      </c>
    </row>
    <row r="48" spans="1:8" ht="11.25" customHeight="1">
      <c r="A48" s="45">
        <v>70000</v>
      </c>
      <c r="B48" s="56" t="s">
        <v>206</v>
      </c>
      <c r="C48" s="57">
        <v>0</v>
      </c>
      <c r="D48" s="57">
        <v>0</v>
      </c>
      <c r="E48" s="57">
        <v>0</v>
      </c>
      <c r="F48" s="57">
        <v>0</v>
      </c>
      <c r="G48" s="57">
        <v>0</v>
      </c>
      <c r="H48" s="58"/>
    </row>
    <row r="49" spans="1:8" ht="11.25" customHeight="1">
      <c r="A49" s="50" t="s">
        <v>207</v>
      </c>
      <c r="B49" s="56" t="s">
        <v>208</v>
      </c>
      <c r="C49" s="61"/>
      <c r="D49" s="61"/>
      <c r="E49" s="61"/>
      <c r="F49" s="61"/>
      <c r="G49" s="61"/>
      <c r="H49" s="64"/>
    </row>
    <row r="50" spans="1:8" ht="11.25" customHeight="1">
      <c r="A50" s="53" t="s">
        <v>209</v>
      </c>
      <c r="B50" s="54" t="s">
        <v>210</v>
      </c>
      <c r="C50" s="59">
        <f>85100/431942.14*100</f>
        <v>19.701712826629976</v>
      </c>
      <c r="D50" s="59">
        <f>90100/370438.18*100</f>
        <v>24.322546882181527</v>
      </c>
      <c r="E50" s="59">
        <f>90100/370076.1*100</f>
        <v>24.34634390061936</v>
      </c>
      <c r="F50" s="59">
        <f>33695.69/305452.09*100</f>
        <v>11.031415761470154</v>
      </c>
      <c r="G50" s="59">
        <f>85100/423910.25*100</f>
        <v>20.07500408400127</v>
      </c>
      <c r="H50" s="59">
        <f>33695.69/33695.69*100</f>
        <v>100</v>
      </c>
    </row>
    <row r="51" spans="1:8" ht="11.25" customHeight="1">
      <c r="A51" s="53" t="s">
        <v>211</v>
      </c>
      <c r="B51" s="54" t="s">
        <v>212</v>
      </c>
      <c r="C51" s="57">
        <v>0</v>
      </c>
      <c r="D51" s="57">
        <v>0</v>
      </c>
      <c r="E51" s="57">
        <v>0</v>
      </c>
      <c r="F51" s="57">
        <v>0</v>
      </c>
      <c r="G51" s="57">
        <v>0</v>
      </c>
      <c r="H51" s="58">
        <v>0</v>
      </c>
    </row>
    <row r="52" spans="1:8" ht="11.25" customHeight="1">
      <c r="A52" s="45">
        <v>90000</v>
      </c>
      <c r="B52" s="56" t="s">
        <v>213</v>
      </c>
      <c r="C52" s="59">
        <f>SUM(C50:C51)</f>
        <v>19.701712826629976</v>
      </c>
      <c r="D52" s="59">
        <f>SUM(D50:D51)</f>
        <v>24.322546882181527</v>
      </c>
      <c r="E52" s="59">
        <f>SUM(E50:E51)</f>
        <v>24.34634390061936</v>
      </c>
      <c r="F52" s="59">
        <f>SUM(F50:F51)</f>
        <v>11.031415761470154</v>
      </c>
      <c r="G52" s="59">
        <f>SUM(G50:G51)</f>
        <v>20.07500408400127</v>
      </c>
      <c r="H52" s="62"/>
    </row>
    <row r="53" spans="1:8" ht="18" customHeight="1">
      <c r="A53" s="50" t="s">
        <v>214</v>
      </c>
      <c r="B53" s="50"/>
      <c r="C53" s="59">
        <f>C12+C19+C26+C33+C39+C45+C48+C52</f>
        <v>100</v>
      </c>
      <c r="D53" s="59">
        <f>D12+D19+D26+D33+D39+D45+D48+D52</f>
        <v>100</v>
      </c>
      <c r="E53" s="59">
        <f>E12+E19+E26+E33+E39+E45+E48+E52</f>
        <v>100</v>
      </c>
      <c r="F53" s="59">
        <f>F12+F19+F26+F33+F39+F45+F48+F52-0.001</f>
        <v>99.99998215075233</v>
      </c>
      <c r="G53" s="59">
        <f>G12+G19+G26+G33+G39+G45+G48+G52</f>
        <v>100</v>
      </c>
      <c r="H53" s="59"/>
    </row>
    <row r="54" spans="1:8" ht="42" customHeight="1">
      <c r="A54" s="35" t="s">
        <v>215</v>
      </c>
      <c r="B54" s="35"/>
      <c r="C54" s="35"/>
      <c r="D54" s="35"/>
      <c r="E54" s="35"/>
      <c r="F54" s="35"/>
      <c r="G54" s="35"/>
      <c r="H54" s="35"/>
    </row>
    <row r="55" spans="3:8" ht="12.75">
      <c r="C55" s="65"/>
      <c r="D55" s="65"/>
      <c r="E55" s="65"/>
      <c r="F55" s="65"/>
      <c r="G55" s="65"/>
      <c r="H55" s="65"/>
    </row>
    <row r="56" spans="3:8" ht="12.75">
      <c r="C56" s="65"/>
      <c r="D56" s="65"/>
      <c r="E56" s="65"/>
      <c r="F56" s="65"/>
      <c r="G56" s="65"/>
      <c r="H56" s="65"/>
    </row>
    <row r="57" spans="3:8" ht="12.75">
      <c r="C57" s="66"/>
      <c r="D57" s="66"/>
      <c r="E57" s="66"/>
      <c r="F57" s="66"/>
      <c r="G57" s="66"/>
      <c r="H57" s="66"/>
    </row>
    <row r="58" spans="3:8" ht="12.75">
      <c r="C58" s="65"/>
      <c r="D58" s="65"/>
      <c r="E58" s="65"/>
      <c r="F58" s="65"/>
      <c r="G58" s="65"/>
      <c r="H58" s="65"/>
    </row>
    <row r="59" spans="3:8" ht="12.75">
      <c r="C59" s="65"/>
      <c r="D59" s="65"/>
      <c r="E59" s="65"/>
      <c r="F59" s="65"/>
      <c r="G59" s="65"/>
      <c r="H59" s="65"/>
    </row>
    <row r="60" spans="3:8" ht="12.75">
      <c r="C60" s="66"/>
      <c r="D60" s="66"/>
      <c r="E60" s="66"/>
      <c r="F60" s="66"/>
      <c r="G60" s="66"/>
      <c r="H60" s="66"/>
    </row>
    <row r="61" spans="3:8" ht="12.75">
      <c r="C61" s="65"/>
      <c r="D61" s="65"/>
      <c r="E61" s="65"/>
      <c r="F61" s="65"/>
      <c r="G61" s="65"/>
      <c r="H61" s="65"/>
    </row>
    <row r="62" spans="3:8" ht="12.75">
      <c r="C62" s="65"/>
      <c r="D62" s="65"/>
      <c r="E62" s="65"/>
      <c r="F62" s="65"/>
      <c r="G62" s="65"/>
      <c r="H62" s="65"/>
    </row>
    <row r="63" spans="3:8" ht="12.75">
      <c r="C63" s="66"/>
      <c r="D63" s="66"/>
      <c r="E63" s="66"/>
      <c r="F63" s="66"/>
      <c r="G63" s="66"/>
      <c r="H63" s="66"/>
    </row>
    <row r="64" spans="3:8" ht="12.75">
      <c r="C64" s="65"/>
      <c r="D64" s="65"/>
      <c r="E64" s="65"/>
      <c r="F64" s="65"/>
      <c r="G64" s="65"/>
      <c r="H64" s="65"/>
    </row>
    <row r="65" spans="3:8" ht="12.75">
      <c r="C65" s="65"/>
      <c r="D65" s="65"/>
      <c r="E65" s="65"/>
      <c r="F65" s="65"/>
      <c r="G65" s="65"/>
      <c r="H65" s="65"/>
    </row>
    <row r="66" spans="3:8" ht="12.75">
      <c r="C66" s="66"/>
      <c r="D66" s="66"/>
      <c r="E66" s="66"/>
      <c r="F66" s="66"/>
      <c r="G66" s="66"/>
      <c r="H66" s="66"/>
    </row>
    <row r="67" spans="3:8" ht="12.75">
      <c r="C67" s="65"/>
      <c r="D67" s="65"/>
      <c r="E67" s="65"/>
      <c r="F67" s="65"/>
      <c r="G67" s="65"/>
      <c r="H67" s="65"/>
    </row>
    <row r="68" spans="3:8" ht="12.75">
      <c r="C68" s="65"/>
      <c r="D68" s="65"/>
      <c r="E68" s="65"/>
      <c r="F68" s="65"/>
      <c r="G68" s="65"/>
      <c r="H68" s="65"/>
    </row>
    <row r="69" spans="3:8" ht="12.75">
      <c r="C69" s="65"/>
      <c r="D69" s="65"/>
      <c r="E69" s="65"/>
      <c r="F69" s="65"/>
      <c r="G69" s="65"/>
      <c r="H69" s="65"/>
    </row>
    <row r="70" spans="3:8" ht="12.75">
      <c r="C70" s="66"/>
      <c r="D70" s="66"/>
      <c r="E70" s="66"/>
      <c r="F70" s="66"/>
      <c r="G70" s="66"/>
      <c r="H70" s="66"/>
    </row>
    <row r="71" spans="3:8" ht="12.75">
      <c r="C71" s="65"/>
      <c r="D71" s="65"/>
      <c r="E71" s="65"/>
      <c r="F71" s="65"/>
      <c r="G71" s="65"/>
      <c r="H71" s="65"/>
    </row>
    <row r="72" spans="3:8" ht="12.75">
      <c r="C72" s="65"/>
      <c r="D72" s="65"/>
      <c r="E72" s="65"/>
      <c r="F72" s="65"/>
      <c r="G72" s="65"/>
      <c r="H72" s="65"/>
    </row>
    <row r="73" spans="3:8" ht="12.75">
      <c r="C73" s="66"/>
      <c r="D73" s="66"/>
      <c r="E73" s="66"/>
      <c r="F73" s="66"/>
      <c r="G73" s="66"/>
      <c r="H73" s="66"/>
    </row>
    <row r="74" spans="3:8" ht="12.75">
      <c r="C74" s="65"/>
      <c r="D74" s="65"/>
      <c r="E74" s="65"/>
      <c r="F74" s="65"/>
      <c r="G74" s="65"/>
      <c r="H74" s="65"/>
    </row>
    <row r="75" spans="3:8" ht="12.75">
      <c r="C75" s="66"/>
      <c r="D75" s="66"/>
      <c r="E75" s="66"/>
      <c r="F75" s="66"/>
      <c r="G75" s="66"/>
      <c r="H75" s="66"/>
    </row>
    <row r="76" spans="3:8" ht="12.75">
      <c r="C76" s="65"/>
      <c r="D76" s="65"/>
      <c r="E76" s="65"/>
      <c r="F76" s="65"/>
      <c r="G76" s="65"/>
      <c r="H76" s="65"/>
    </row>
    <row r="77" spans="3:8" ht="12.75">
      <c r="C77" s="65"/>
      <c r="D77" s="65"/>
      <c r="E77" s="65"/>
      <c r="F77" s="65"/>
      <c r="G77" s="65"/>
      <c r="H77" s="65"/>
    </row>
  </sheetData>
  <sheetProtection selectLockedCells="1" selectUnlockedCells="1"/>
  <mergeCells count="9">
    <mergeCell ref="A2:H2"/>
    <mergeCell ref="A3:H3"/>
    <mergeCell ref="A4:H4"/>
    <mergeCell ref="A5:A6"/>
    <mergeCell ref="B5:B6"/>
    <mergeCell ref="C5:F5"/>
    <mergeCell ref="G5:H5"/>
    <mergeCell ref="A53:B53"/>
    <mergeCell ref="A54:H54"/>
  </mergeCells>
  <printOptions/>
  <pageMargins left="0.4597222222222222" right="0.3298611111111111" top="0.2902777777777778" bottom="0.25972222222222224" header="0.5118055555555555" footer="0.5118055555555555"/>
  <pageSetup fitToHeight="6"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B1:N44"/>
  <sheetViews>
    <sheetView zoomScale="95" zoomScaleNormal="95"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2.75"/>
  <cols>
    <col min="1" max="1" width="9.00390625" style="36" customWidth="1"/>
    <col min="2" max="2" width="18.8515625" style="36" customWidth="1"/>
    <col min="3" max="3" width="11.8515625" style="67" customWidth="1"/>
    <col min="4" max="4" width="25.7109375" style="68" customWidth="1"/>
    <col min="5" max="11" width="16.7109375" style="36" customWidth="1"/>
    <col min="12" max="14" width="14.140625" style="36" customWidth="1"/>
    <col min="15" max="16384" width="9.140625" style="36" customWidth="1"/>
  </cols>
  <sheetData>
    <row r="1" ht="12.75">
      <c r="M1" s="36" t="s">
        <v>216</v>
      </c>
    </row>
    <row r="2" spans="2:14" ht="12.75">
      <c r="B2" s="69" t="s">
        <v>1</v>
      </c>
      <c r="C2" s="69"/>
      <c r="D2" s="69"/>
      <c r="E2" s="69"/>
      <c r="F2" s="69"/>
      <c r="G2" s="69"/>
      <c r="H2" s="69"/>
      <c r="I2" s="69"/>
      <c r="J2" s="69"/>
      <c r="K2" s="69"/>
      <c r="L2" s="69"/>
      <c r="M2" s="69"/>
      <c r="N2" s="69"/>
    </row>
    <row r="3" spans="2:14" s="70" customFormat="1" ht="12.75">
      <c r="B3" s="71" t="s">
        <v>217</v>
      </c>
      <c r="C3" s="71"/>
      <c r="D3" s="71"/>
      <c r="E3" s="71"/>
      <c r="F3" s="71"/>
      <c r="G3" s="71"/>
      <c r="H3" s="71"/>
      <c r="I3" s="71"/>
      <c r="J3" s="71"/>
      <c r="K3" s="71"/>
      <c r="L3" s="71"/>
      <c r="M3" s="71"/>
      <c r="N3" s="71"/>
    </row>
    <row r="4" spans="2:14" ht="12.75">
      <c r="B4" s="71" t="s">
        <v>116</v>
      </c>
      <c r="C4" s="71"/>
      <c r="D4" s="71"/>
      <c r="E4" s="71"/>
      <c r="F4" s="71"/>
      <c r="G4" s="71"/>
      <c r="H4" s="71"/>
      <c r="I4" s="71"/>
      <c r="J4" s="71"/>
      <c r="K4" s="71"/>
      <c r="L4" s="71"/>
      <c r="M4" s="71"/>
      <c r="N4" s="71"/>
    </row>
    <row r="6" spans="2:14" ht="36" customHeight="1">
      <c r="B6" s="72" t="s">
        <v>218</v>
      </c>
      <c r="C6" s="72"/>
      <c r="D6" s="72"/>
      <c r="E6" s="73" t="s">
        <v>219</v>
      </c>
      <c r="F6" s="73"/>
      <c r="G6" s="73"/>
      <c r="H6" s="73"/>
      <c r="I6" s="73"/>
      <c r="J6" s="73"/>
      <c r="K6" s="73"/>
      <c r="L6" s="74" t="s">
        <v>220</v>
      </c>
      <c r="M6" s="74"/>
      <c r="N6" s="74"/>
    </row>
    <row r="7" spans="2:14" ht="12.75" customHeight="1">
      <c r="B7" s="72"/>
      <c r="C7" s="72"/>
      <c r="D7" s="72"/>
      <c r="E7" s="73" t="s">
        <v>221</v>
      </c>
      <c r="F7" s="73"/>
      <c r="G7" s="73"/>
      <c r="H7" s="73" t="s">
        <v>222</v>
      </c>
      <c r="I7" s="73"/>
      <c r="J7" s="73" t="s">
        <v>223</v>
      </c>
      <c r="K7" s="73"/>
      <c r="L7" s="75" t="s">
        <v>224</v>
      </c>
      <c r="M7" s="75" t="s">
        <v>225</v>
      </c>
      <c r="N7" s="75" t="s">
        <v>226</v>
      </c>
    </row>
    <row r="8" spans="2:14" s="76" customFormat="1" ht="67.5" customHeight="1">
      <c r="B8" s="72"/>
      <c r="C8" s="72"/>
      <c r="D8" s="72"/>
      <c r="E8" s="75" t="s">
        <v>227</v>
      </c>
      <c r="F8" s="75" t="s">
        <v>228</v>
      </c>
      <c r="G8" s="75" t="s">
        <v>229</v>
      </c>
      <c r="H8" s="75" t="s">
        <v>227</v>
      </c>
      <c r="I8" s="75" t="s">
        <v>230</v>
      </c>
      <c r="J8" s="75" t="s">
        <v>231</v>
      </c>
      <c r="K8" s="75" t="s">
        <v>228</v>
      </c>
      <c r="L8" s="75"/>
      <c r="M8" s="75"/>
      <c r="N8" s="75"/>
    </row>
    <row r="9" spans="2:14" ht="12.75" customHeight="1">
      <c r="B9" s="77" t="s">
        <v>232</v>
      </c>
      <c r="C9" s="78" t="s">
        <v>233</v>
      </c>
      <c r="D9" s="79" t="s">
        <v>234</v>
      </c>
      <c r="E9" s="80">
        <f>50006.67/225075.21*100</f>
        <v>22.217760010087297</v>
      </c>
      <c r="F9" s="80">
        <v>0</v>
      </c>
      <c r="G9" s="80">
        <f>59369.98/(50006.67-0+18373.18)*100</f>
        <v>86.82379385155129</v>
      </c>
      <c r="H9" s="80">
        <f>46360/166535.45*100</f>
        <v>27.837916791890255</v>
      </c>
      <c r="I9" s="80">
        <v>0</v>
      </c>
      <c r="J9" s="80">
        <f>46360/166535.45*100</f>
        <v>27.837916791890255</v>
      </c>
      <c r="K9" s="80">
        <v>0</v>
      </c>
      <c r="L9" s="81">
        <f>19275.39/161549.59*100</f>
        <v>11.93156231470473</v>
      </c>
      <c r="M9" s="82">
        <v>0</v>
      </c>
      <c r="N9" s="82">
        <f>6379.39/(19275.39+15698.45)*100</f>
        <v>18.240462013893815</v>
      </c>
    </row>
    <row r="10" spans="2:14" ht="12.75">
      <c r="B10" s="77"/>
      <c r="C10" s="83" t="s">
        <v>235</v>
      </c>
      <c r="D10" s="84" t="s">
        <v>236</v>
      </c>
      <c r="E10" s="52"/>
      <c r="F10" s="52"/>
      <c r="G10" s="52"/>
      <c r="H10" s="52"/>
      <c r="I10" s="52"/>
      <c r="J10" s="52"/>
      <c r="K10" s="52"/>
      <c r="L10" s="85"/>
      <c r="M10" s="85"/>
      <c r="N10" s="85"/>
    </row>
    <row r="11" spans="2:14" ht="12.75">
      <c r="B11" s="77"/>
      <c r="C11" s="83" t="s">
        <v>237</v>
      </c>
      <c r="D11" s="84" t="s">
        <v>238</v>
      </c>
      <c r="E11" s="52"/>
      <c r="F11" s="52"/>
      <c r="G11" s="52"/>
      <c r="H11" s="52"/>
      <c r="I11" s="52"/>
      <c r="J11" s="52"/>
      <c r="K11" s="52"/>
      <c r="L11" s="86">
        <f>5328.62/161549.59*100</f>
        <v>3.2984422925493035</v>
      </c>
      <c r="M11" s="85">
        <v>0</v>
      </c>
      <c r="N11" s="85">
        <f>9232.62/(5328.62+2674.73)*100</f>
        <v>115.35944323314612</v>
      </c>
    </row>
    <row r="12" spans="2:14" ht="12.75">
      <c r="B12" s="77"/>
      <c r="C12" s="83" t="s">
        <v>239</v>
      </c>
      <c r="D12" s="84" t="s">
        <v>240</v>
      </c>
      <c r="E12" s="52"/>
      <c r="F12" s="52"/>
      <c r="G12" s="52"/>
      <c r="H12" s="52"/>
      <c r="I12" s="52"/>
      <c r="J12" s="52"/>
      <c r="K12" s="52"/>
      <c r="L12" s="85"/>
      <c r="M12" s="85"/>
      <c r="N12" s="85"/>
    </row>
    <row r="13" spans="2:14" ht="15" customHeight="1">
      <c r="B13" s="77"/>
      <c r="C13" s="83" t="s">
        <v>241</v>
      </c>
      <c r="D13" s="84" t="s">
        <v>242</v>
      </c>
      <c r="E13" s="52">
        <f>14000/225075.21*100</f>
        <v>6.220143035743474</v>
      </c>
      <c r="F13" s="52">
        <v>0</v>
      </c>
      <c r="G13" s="52">
        <f>28846.2/(14000-0+21346.2)*100</f>
        <v>81.61047014954931</v>
      </c>
      <c r="H13" s="52">
        <f>8000/166535.45*100</f>
        <v>4.803782017582443</v>
      </c>
      <c r="I13" s="52">
        <v>0</v>
      </c>
      <c r="J13" s="52">
        <f>8000/166535.45*100</f>
        <v>4.803782017582443</v>
      </c>
      <c r="K13" s="52">
        <v>0</v>
      </c>
      <c r="L13" s="86">
        <f>11549.63/161549.59*100</f>
        <v>7.149278435185134</v>
      </c>
      <c r="M13" s="85">
        <v>0</v>
      </c>
      <c r="N13" s="85">
        <f>30353.82/(11549.63+21346.2)*100</f>
        <v>92.27254639873807</v>
      </c>
    </row>
    <row r="14" spans="2:14" ht="12.75">
      <c r="B14" s="77"/>
      <c r="C14" s="83" t="s">
        <v>243</v>
      </c>
      <c r="D14" s="84" t="s">
        <v>244</v>
      </c>
      <c r="E14" s="52"/>
      <c r="F14" s="52"/>
      <c r="G14" s="52"/>
      <c r="H14" s="52"/>
      <c r="I14" s="52"/>
      <c r="J14" s="52"/>
      <c r="K14" s="52"/>
      <c r="L14" s="85"/>
      <c r="M14" s="85"/>
      <c r="N14" s="85"/>
    </row>
    <row r="15" spans="2:14" ht="12.75">
      <c r="B15" s="77"/>
      <c r="C15" s="83" t="s">
        <v>245</v>
      </c>
      <c r="D15" s="84" t="s">
        <v>246</v>
      </c>
      <c r="E15" s="52"/>
      <c r="F15" s="52"/>
      <c r="G15" s="52"/>
      <c r="H15" s="52"/>
      <c r="I15" s="52"/>
      <c r="J15" s="52"/>
      <c r="K15" s="52"/>
      <c r="L15" s="85"/>
      <c r="M15" s="85"/>
      <c r="N15" s="85"/>
    </row>
    <row r="16" spans="2:14" ht="12.75">
      <c r="B16" s="77"/>
      <c r="C16" s="83" t="s">
        <v>247</v>
      </c>
      <c r="D16" s="84" t="s">
        <v>248</v>
      </c>
      <c r="E16" s="52"/>
      <c r="F16" s="52"/>
      <c r="G16" s="52"/>
      <c r="H16" s="52"/>
      <c r="I16" s="52"/>
      <c r="J16" s="52"/>
      <c r="K16" s="52"/>
      <c r="L16" s="85"/>
      <c r="M16" s="85"/>
      <c r="N16" s="85"/>
    </row>
    <row r="17" spans="2:14" ht="16.5" customHeight="1">
      <c r="B17" s="77"/>
      <c r="C17" s="83" t="s">
        <v>249</v>
      </c>
      <c r="D17" s="84" t="s">
        <v>250</v>
      </c>
      <c r="E17" s="52"/>
      <c r="F17" s="52"/>
      <c r="G17" s="52"/>
      <c r="H17" s="52"/>
      <c r="I17" s="52"/>
      <c r="J17" s="52"/>
      <c r="K17" s="52"/>
      <c r="L17" s="85"/>
      <c r="M17" s="85"/>
      <c r="N17" s="85"/>
    </row>
    <row r="18" spans="2:14" ht="17.25" customHeight="1">
      <c r="B18" s="77"/>
      <c r="C18" s="83" t="s">
        <v>251</v>
      </c>
      <c r="D18" s="84" t="s">
        <v>252</v>
      </c>
      <c r="E18" s="52">
        <f>71896.15/225075.21*100</f>
        <v>31.943166908519157</v>
      </c>
      <c r="F18" s="52">
        <v>0</v>
      </c>
      <c r="G18" s="52">
        <f>71953.36/(71896.15-0+48319.04)*100</f>
        <v>59.85380050557671</v>
      </c>
      <c r="H18" s="52">
        <f>68425.45/166535.45*100</f>
        <v>41.08761828187331</v>
      </c>
      <c r="I18" s="52">
        <v>0</v>
      </c>
      <c r="J18" s="52">
        <f>68425.45/166535.45*100</f>
        <v>41.08761828187331</v>
      </c>
      <c r="K18" s="52">
        <v>0</v>
      </c>
      <c r="L18" s="86">
        <f>54987.73/161549.59*100</f>
        <v>34.037678461455705</v>
      </c>
      <c r="M18" s="85">
        <v>0</v>
      </c>
      <c r="N18" s="85">
        <f>46983.7/(54987.73+43859.28)*100</f>
        <v>47.531736164806595</v>
      </c>
    </row>
    <row r="19" spans="2:14" ht="17.25" customHeight="1">
      <c r="B19" s="77"/>
      <c r="C19" s="83" t="s">
        <v>253</v>
      </c>
      <c r="D19" s="84" t="s">
        <v>254</v>
      </c>
      <c r="E19" s="52">
        <f>89172.39/225075.21*100</f>
        <v>39.618930045650075</v>
      </c>
      <c r="F19" s="52">
        <v>0</v>
      </c>
      <c r="G19" s="52">
        <f>105094.03/(89172.39-0+54331.22)*100</f>
        <v>73.23441549658577</v>
      </c>
      <c r="H19" s="52">
        <f>43750/166535.45*100</f>
        <v>26.27068290865398</v>
      </c>
      <c r="I19" s="52">
        <v>0</v>
      </c>
      <c r="J19" s="52">
        <f>43750/166535.45*100</f>
        <v>26.27068290865398</v>
      </c>
      <c r="K19" s="52">
        <v>0</v>
      </c>
      <c r="L19" s="86">
        <f>70408.22/161549.59*100</f>
        <v>43.58303849610513</v>
      </c>
      <c r="M19" s="85">
        <v>0</v>
      </c>
      <c r="N19" s="85">
        <f>82772.57/(70408.22+54331.22)*100</f>
        <v>66.35637453559195</v>
      </c>
    </row>
    <row r="20" spans="2:14" ht="12.75">
      <c r="B20" s="77"/>
      <c r="C20" s="83" t="s">
        <v>255</v>
      </c>
      <c r="D20" s="84" t="s">
        <v>256</v>
      </c>
      <c r="E20" s="52"/>
      <c r="F20" s="52"/>
      <c r="G20" s="52"/>
      <c r="H20" s="52"/>
      <c r="I20" s="52"/>
      <c r="J20" s="52"/>
      <c r="K20" s="52"/>
      <c r="L20" s="85"/>
      <c r="M20" s="85"/>
      <c r="N20" s="85"/>
    </row>
    <row r="21" spans="2:14" ht="33.75" customHeight="1">
      <c r="B21" s="77"/>
      <c r="C21" s="87" t="s">
        <v>257</v>
      </c>
      <c r="D21" s="87"/>
      <c r="E21" s="88">
        <f>E9+E10+E11+E12+E13+E14+E15+E16+E17+E18+E19+E20</f>
        <v>100</v>
      </c>
      <c r="F21" s="88">
        <f>F9+F10+F11+F12+F13+F14+F15+F16+F17+F18+F19+F20</f>
        <v>0</v>
      </c>
      <c r="G21" s="88"/>
      <c r="H21" s="88">
        <f>H9+H10+H11+H12+H13+H14+H15+H16+H17+H18+H19+H20</f>
        <v>100</v>
      </c>
      <c r="I21" s="88">
        <f>I9+I10+I11+I12+I13+I14+I15+I16+I17+I18+I19+I20</f>
        <v>0</v>
      </c>
      <c r="J21" s="88">
        <f>J9+J10+J11+J12+J13+J14+J15+J16+J17+J18+J19+J20</f>
        <v>100</v>
      </c>
      <c r="K21" s="88">
        <f>K9+K10+K11+K12+K13+K14+K15+K16+K17+K18+K19+K20</f>
        <v>0</v>
      </c>
      <c r="L21" s="88">
        <f>L9+L10+L11+L12+L13+L14+L15+L16+L17+L18+L19+L20</f>
        <v>100</v>
      </c>
      <c r="M21" s="89">
        <v>0</v>
      </c>
      <c r="N21" s="90"/>
    </row>
    <row r="22" spans="2:14" ht="12.75" customHeight="1">
      <c r="B22" s="91" t="s">
        <v>258</v>
      </c>
      <c r="C22" s="92" t="s">
        <v>233</v>
      </c>
      <c r="D22" s="93" t="s">
        <v>259</v>
      </c>
      <c r="E22" s="94">
        <f>111948.5/111948.5*100</f>
        <v>100</v>
      </c>
      <c r="F22" s="94">
        <v>0</v>
      </c>
      <c r="G22" s="94">
        <f>131224.57/(111948.5-0+98566.86)*100</f>
        <v>62.334914658958866</v>
      </c>
      <c r="H22" s="94">
        <f>101011.8/101011.8*100</f>
        <v>100</v>
      </c>
      <c r="I22" s="94">
        <v>0</v>
      </c>
      <c r="J22" s="94">
        <f>100251.51/100251.51*100</f>
        <v>100</v>
      </c>
      <c r="K22" s="94">
        <v>0</v>
      </c>
      <c r="L22" s="95">
        <f>100015.81/100015.81*100</f>
        <v>100</v>
      </c>
      <c r="M22" s="96">
        <v>0</v>
      </c>
      <c r="N22" s="96">
        <f>120486.19/(100015.81+103026.62)*100</f>
        <v>59.34039993512686</v>
      </c>
    </row>
    <row r="23" spans="2:14" ht="12.75">
      <c r="B23" s="91"/>
      <c r="C23" s="83" t="s">
        <v>235</v>
      </c>
      <c r="D23" s="84" t="s">
        <v>260</v>
      </c>
      <c r="E23" s="52"/>
      <c r="F23" s="52"/>
      <c r="G23" s="52"/>
      <c r="H23" s="52"/>
      <c r="I23" s="52"/>
      <c r="J23" s="52"/>
      <c r="K23" s="52"/>
      <c r="L23" s="85"/>
      <c r="M23" s="85"/>
      <c r="N23" s="85"/>
    </row>
    <row r="24" spans="2:14" ht="36.75" customHeight="1">
      <c r="B24" s="91"/>
      <c r="C24" s="83" t="s">
        <v>237</v>
      </c>
      <c r="D24" s="84" t="s">
        <v>261</v>
      </c>
      <c r="E24" s="52"/>
      <c r="F24" s="52"/>
      <c r="G24" s="52"/>
      <c r="H24" s="52"/>
      <c r="I24" s="52"/>
      <c r="J24" s="52"/>
      <c r="K24" s="52"/>
      <c r="L24" s="85"/>
      <c r="M24" s="85"/>
      <c r="N24" s="85"/>
    </row>
    <row r="25" spans="2:14" ht="33" customHeight="1">
      <c r="B25" s="91"/>
      <c r="C25" s="87" t="s">
        <v>262</v>
      </c>
      <c r="D25" s="87"/>
      <c r="E25" s="88">
        <f>E22+E23+E24</f>
        <v>100</v>
      </c>
      <c r="F25" s="88">
        <f aca="true" t="shared" si="0" ref="F25:M25">F22+F23+F24</f>
        <v>0</v>
      </c>
      <c r="G25" s="88"/>
      <c r="H25" s="88">
        <f t="shared" si="0"/>
        <v>100</v>
      </c>
      <c r="I25" s="88">
        <f t="shared" si="0"/>
        <v>0</v>
      </c>
      <c r="J25" s="88">
        <f t="shared" si="0"/>
        <v>100</v>
      </c>
      <c r="K25" s="88">
        <f t="shared" si="0"/>
        <v>0</v>
      </c>
      <c r="L25" s="88">
        <f t="shared" si="0"/>
        <v>100</v>
      </c>
      <c r="M25" s="88">
        <f t="shared" si="0"/>
        <v>0</v>
      </c>
      <c r="N25" s="97"/>
    </row>
    <row r="26" spans="2:14" ht="12.75" customHeight="1">
      <c r="B26" s="98" t="s">
        <v>263</v>
      </c>
      <c r="C26" s="99" t="s">
        <v>233</v>
      </c>
      <c r="D26" s="93" t="s">
        <v>264</v>
      </c>
      <c r="E26" s="94">
        <f>29478.07/32278.07*100</f>
        <v>91.32537973924711</v>
      </c>
      <c r="F26" s="94">
        <v>0</v>
      </c>
      <c r="G26" s="94">
        <f>5250/(29478.07-0+0)*100</f>
        <v>17.80984983073858</v>
      </c>
      <c r="H26" s="94">
        <f>4849.42/12790.93*100</f>
        <v>37.912958635533144</v>
      </c>
      <c r="I26" s="94">
        <v>0</v>
      </c>
      <c r="J26" s="94">
        <f>5247.63/13189.14*100</f>
        <v>39.78750699439084</v>
      </c>
      <c r="K26" s="94">
        <v>0</v>
      </c>
      <c r="L26" s="96">
        <v>0</v>
      </c>
      <c r="M26" s="96">
        <v>0</v>
      </c>
      <c r="N26" s="96">
        <v>0</v>
      </c>
    </row>
    <row r="27" spans="2:14" ht="12.75">
      <c r="B27" s="98"/>
      <c r="C27" s="100" t="s">
        <v>235</v>
      </c>
      <c r="D27" s="84" t="s">
        <v>265</v>
      </c>
      <c r="E27" s="52">
        <f>0/32278.07*100</f>
        <v>0</v>
      </c>
      <c r="F27" s="52">
        <v>0</v>
      </c>
      <c r="G27" s="52">
        <f>0*100</f>
        <v>0</v>
      </c>
      <c r="H27" s="52">
        <f>6241.51/12790.93*100</f>
        <v>48.79637368041261</v>
      </c>
      <c r="I27" s="52">
        <v>0</v>
      </c>
      <c r="J27" s="52">
        <f>6241.51/13189.14*100</f>
        <v>47.323100672219724</v>
      </c>
      <c r="K27" s="52">
        <v>0</v>
      </c>
      <c r="L27" s="85">
        <v>0</v>
      </c>
      <c r="M27" s="85">
        <v>0</v>
      </c>
      <c r="N27" s="85">
        <v>0</v>
      </c>
    </row>
    <row r="28" spans="2:14" ht="12.75">
      <c r="B28" s="98"/>
      <c r="C28" s="100" t="s">
        <v>237</v>
      </c>
      <c r="D28" s="84" t="s">
        <v>266</v>
      </c>
      <c r="E28" s="52">
        <f>2800/32278.07*100</f>
        <v>8.674620260752889</v>
      </c>
      <c r="F28" s="52">
        <v>0</v>
      </c>
      <c r="G28" s="52">
        <f>2800/(2800-0+0)*100</f>
        <v>100</v>
      </c>
      <c r="H28" s="52">
        <f>1700/12790.93*100</f>
        <v>13.290667684054247</v>
      </c>
      <c r="I28" s="52">
        <v>0</v>
      </c>
      <c r="J28" s="52">
        <f>1700/13189.14*100</f>
        <v>12.889392333389441</v>
      </c>
      <c r="K28" s="52">
        <v>0</v>
      </c>
      <c r="L28" s="85">
        <v>0</v>
      </c>
      <c r="M28" s="85">
        <v>0</v>
      </c>
      <c r="N28" s="85">
        <v>0</v>
      </c>
    </row>
    <row r="29" spans="2:14" ht="45" customHeight="1">
      <c r="B29" s="98"/>
      <c r="C29" s="87" t="s">
        <v>267</v>
      </c>
      <c r="D29" s="87"/>
      <c r="E29" s="88">
        <f>SUM(E26:E28)</f>
        <v>100</v>
      </c>
      <c r="F29" s="88">
        <f aca="true" t="shared" si="1" ref="F29:K29">SUM(F26:F28)</f>
        <v>0</v>
      </c>
      <c r="G29" s="88"/>
      <c r="H29" s="88">
        <f t="shared" si="1"/>
        <v>100</v>
      </c>
      <c r="I29" s="88">
        <f t="shared" si="1"/>
        <v>0</v>
      </c>
      <c r="J29" s="88">
        <f t="shared" si="1"/>
        <v>100</v>
      </c>
      <c r="K29" s="88">
        <f t="shared" si="1"/>
        <v>0</v>
      </c>
      <c r="L29" s="101">
        <v>0</v>
      </c>
      <c r="M29" s="101">
        <v>0</v>
      </c>
      <c r="N29" s="102"/>
    </row>
    <row r="30" spans="2:14" ht="21.75" customHeight="1">
      <c r="B30" s="103" t="s">
        <v>268</v>
      </c>
      <c r="C30" s="78" t="s">
        <v>233</v>
      </c>
      <c r="D30" s="79" t="s">
        <v>269</v>
      </c>
      <c r="E30" s="80">
        <f>85100/85100*100</f>
        <v>100</v>
      </c>
      <c r="F30" s="80">
        <v>0</v>
      </c>
      <c r="G30" s="80">
        <f>85100/(85100-0+7653.24)*100</f>
        <v>91.74881653729831</v>
      </c>
      <c r="H30" s="80">
        <f>90100/90100*100</f>
        <v>100</v>
      </c>
      <c r="I30" s="80">
        <v>0</v>
      </c>
      <c r="J30" s="80">
        <f>90100/90100*100</f>
        <v>100</v>
      </c>
      <c r="K30" s="80">
        <v>0</v>
      </c>
      <c r="L30" s="81">
        <f>33695.69/33695.69*100</f>
        <v>100</v>
      </c>
      <c r="M30" s="81">
        <v>0</v>
      </c>
      <c r="N30" s="81">
        <f>42934.86/(33695.69+7653.24)*100</f>
        <v>103.83548014422624</v>
      </c>
    </row>
    <row r="31" spans="2:14" ht="12.75">
      <c r="B31" s="103"/>
      <c r="C31" s="83" t="s">
        <v>235</v>
      </c>
      <c r="D31" s="84" t="s">
        <v>270</v>
      </c>
      <c r="E31" s="52"/>
      <c r="F31" s="52"/>
      <c r="G31" s="52"/>
      <c r="H31" s="52"/>
      <c r="I31" s="52"/>
      <c r="J31" s="52"/>
      <c r="K31" s="52"/>
      <c r="L31" s="86"/>
      <c r="M31" s="86"/>
      <c r="N31" s="86"/>
    </row>
    <row r="32" spans="2:14" ht="31.5" customHeight="1">
      <c r="B32" s="103"/>
      <c r="C32" s="87" t="s">
        <v>271</v>
      </c>
      <c r="D32" s="87"/>
      <c r="E32" s="88">
        <f>E30+E31</f>
        <v>100</v>
      </c>
      <c r="F32" s="88">
        <f aca="true" t="shared" si="2" ref="F32:M32">F30+F31</f>
        <v>0</v>
      </c>
      <c r="G32" s="88"/>
      <c r="H32" s="88">
        <f t="shared" si="2"/>
        <v>100</v>
      </c>
      <c r="I32" s="88">
        <f t="shared" si="2"/>
        <v>0</v>
      </c>
      <c r="J32" s="88">
        <f t="shared" si="2"/>
        <v>100</v>
      </c>
      <c r="K32" s="88">
        <f t="shared" si="2"/>
        <v>0</v>
      </c>
      <c r="L32" s="88">
        <f t="shared" si="2"/>
        <v>100</v>
      </c>
      <c r="M32" s="88">
        <f t="shared" si="2"/>
        <v>0</v>
      </c>
      <c r="N32" s="90"/>
    </row>
    <row r="33" spans="2:14" ht="47.25" customHeight="1">
      <c r="B33" s="104" t="s">
        <v>272</v>
      </c>
      <c r="C33" s="104"/>
      <c r="D33" s="104"/>
      <c r="E33" s="104"/>
      <c r="F33" s="104"/>
      <c r="G33" s="104"/>
      <c r="H33" s="104"/>
      <c r="I33" s="104"/>
      <c r="J33" s="104"/>
      <c r="K33" s="104"/>
      <c r="L33" s="104"/>
      <c r="M33" s="104"/>
      <c r="N33" s="104"/>
    </row>
    <row r="34" spans="2:11" ht="12.75">
      <c r="B34" s="105"/>
      <c r="F34" s="65"/>
      <c r="G34" s="65"/>
      <c r="H34" s="65"/>
      <c r="I34" s="65"/>
      <c r="J34" s="65"/>
      <c r="K34" s="65"/>
    </row>
    <row r="35" spans="2:11" ht="12.75">
      <c r="B35" s="65"/>
      <c r="F35" s="65"/>
      <c r="G35" s="65"/>
      <c r="H35" s="65"/>
      <c r="I35" s="65"/>
      <c r="J35" s="65"/>
      <c r="K35" s="65"/>
    </row>
    <row r="36" spans="2:11" ht="12.75">
      <c r="B36" s="65"/>
      <c r="F36" s="66"/>
      <c r="G36" s="66"/>
      <c r="H36" s="66"/>
      <c r="I36" s="66"/>
      <c r="J36" s="66"/>
      <c r="K36" s="66"/>
    </row>
    <row r="37" spans="2:11" ht="12.75">
      <c r="B37" s="66"/>
      <c r="F37" s="65"/>
      <c r="G37" s="65"/>
      <c r="H37" s="65"/>
      <c r="I37" s="65"/>
      <c r="J37" s="65"/>
      <c r="K37" s="65"/>
    </row>
    <row r="38" spans="2:11" ht="12.75">
      <c r="B38" s="65"/>
      <c r="F38" s="65"/>
      <c r="G38" s="65"/>
      <c r="H38" s="65"/>
      <c r="I38" s="65"/>
      <c r="J38" s="65"/>
      <c r="K38" s="65"/>
    </row>
    <row r="39" spans="2:11" ht="12.75">
      <c r="B39" s="65"/>
      <c r="F39" s="66"/>
      <c r="G39" s="66"/>
      <c r="H39" s="66"/>
      <c r="I39" s="66"/>
      <c r="J39" s="66"/>
      <c r="K39" s="66"/>
    </row>
    <row r="40" spans="2:11" ht="12.75">
      <c r="B40" s="66"/>
      <c r="F40" s="65"/>
      <c r="G40" s="65"/>
      <c r="H40" s="65"/>
      <c r="I40" s="65"/>
      <c r="J40" s="65"/>
      <c r="K40" s="65"/>
    </row>
    <row r="41" spans="2:11" ht="12.75">
      <c r="B41" s="65"/>
      <c r="F41" s="66"/>
      <c r="G41" s="66"/>
      <c r="H41" s="66"/>
      <c r="I41" s="66"/>
      <c r="J41" s="66"/>
      <c r="K41" s="66"/>
    </row>
    <row r="42" spans="2:11" ht="12.75">
      <c r="B42" s="66"/>
      <c r="F42" s="65"/>
      <c r="G42" s="65"/>
      <c r="H42" s="65"/>
      <c r="I42" s="65"/>
      <c r="J42" s="65"/>
      <c r="K42" s="65"/>
    </row>
    <row r="43" spans="2:11" ht="12.75">
      <c r="B43" s="65"/>
      <c r="F43" s="65"/>
      <c r="G43" s="65"/>
      <c r="H43" s="65"/>
      <c r="I43" s="65"/>
      <c r="J43" s="65"/>
      <c r="K43" s="65"/>
    </row>
    <row r="44" ht="12.75">
      <c r="B44" s="65"/>
    </row>
  </sheetData>
  <sheetProtection selectLockedCells="1" selectUnlockedCells="1"/>
  <mergeCells count="21">
    <mergeCell ref="B2:N2"/>
    <mergeCell ref="B3:N3"/>
    <mergeCell ref="B4:N4"/>
    <mergeCell ref="B6:D8"/>
    <mergeCell ref="E6:K6"/>
    <mergeCell ref="L6:N6"/>
    <mergeCell ref="E7:G7"/>
    <mergeCell ref="H7:I7"/>
    <mergeCell ref="J7:K7"/>
    <mergeCell ref="L7:L8"/>
    <mergeCell ref="M7:M8"/>
    <mergeCell ref="N7:N8"/>
    <mergeCell ref="B9:B21"/>
    <mergeCell ref="C21:D21"/>
    <mergeCell ref="B22:B25"/>
    <mergeCell ref="C25:D25"/>
    <mergeCell ref="B26:B29"/>
    <mergeCell ref="C29:D29"/>
    <mergeCell ref="B30:B32"/>
    <mergeCell ref="C32:D32"/>
    <mergeCell ref="B33:N33"/>
  </mergeCells>
  <printOptions/>
  <pageMargins left="0.7083333333333334" right="0.7083333333333334" top="0.7479166666666667" bottom="0.7479166666666667" header="0.5118055555555555" footer="0.5118055555555555"/>
  <pageSetup fitToHeight="8"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3"/>
  <sheetViews>
    <sheetView zoomScale="95" zoomScaleNormal="95" workbookViewId="0" topLeftCell="A1">
      <pane ySplit="2" topLeftCell="A3" activePane="bottomLeft" state="frozen"/>
      <selection pane="topLeft" activeCell="A1" sqref="A1"/>
      <selection pane="bottomLeft" activeCell="N7" sqref="N7"/>
    </sheetView>
  </sheetViews>
  <sheetFormatPr defaultColWidth="9.140625" defaultRowHeight="12.75"/>
  <cols>
    <col min="1" max="1" width="3.140625" style="0" customWidth="1"/>
    <col min="2" max="2" width="27.7109375" style="106" customWidth="1"/>
    <col min="3" max="3" width="5.140625" style="107" customWidth="1"/>
    <col min="4" max="4" width="36.140625" style="108" customWidth="1"/>
    <col min="5" max="5" width="57.140625" style="109" customWidth="1"/>
    <col min="6" max="6" width="18.421875" style="110" customWidth="1"/>
    <col min="7" max="7" width="17.7109375" style="111" customWidth="1"/>
    <col min="8" max="8" width="5.28125" style="111" customWidth="1"/>
    <col min="9" max="9" width="32.57421875" style="112" customWidth="1"/>
    <col min="10" max="10" width="36.00390625" style="112" customWidth="1"/>
  </cols>
  <sheetData>
    <row r="1" spans="1:10" ht="42.75" customHeight="1">
      <c r="A1" s="113" t="s">
        <v>273</v>
      </c>
      <c r="B1" s="113"/>
      <c r="C1" s="113"/>
      <c r="D1" s="113"/>
      <c r="E1" s="113"/>
      <c r="F1" s="113"/>
      <c r="G1" s="113"/>
      <c r="H1" s="113"/>
      <c r="I1" s="113"/>
      <c r="J1" s="113"/>
    </row>
    <row r="2" spans="1:10" s="116" customFormat="1" ht="12.75" customHeight="1">
      <c r="A2" s="114" t="s">
        <v>274</v>
      </c>
      <c r="B2" s="114"/>
      <c r="C2" s="114" t="s">
        <v>275</v>
      </c>
      <c r="D2" s="114"/>
      <c r="E2" s="114" t="s">
        <v>276</v>
      </c>
      <c r="F2" s="115" t="s">
        <v>277</v>
      </c>
      <c r="G2" s="115" t="s">
        <v>278</v>
      </c>
      <c r="H2" s="115" t="s">
        <v>279</v>
      </c>
      <c r="I2" s="114" t="s">
        <v>280</v>
      </c>
      <c r="J2" s="114" t="s">
        <v>281</v>
      </c>
    </row>
    <row r="3" spans="1:10" s="124" customFormat="1" ht="6" customHeight="1">
      <c r="A3" s="117"/>
      <c r="B3" s="117"/>
      <c r="C3" s="117"/>
      <c r="D3" s="118"/>
      <c r="E3" s="119"/>
      <c r="F3" s="120"/>
      <c r="G3" s="121"/>
      <c r="H3" s="121"/>
      <c r="I3" s="122"/>
      <c r="J3" s="123"/>
    </row>
    <row r="4" spans="1:10" ht="12.75">
      <c r="A4" s="125">
        <v>1</v>
      </c>
      <c r="B4" s="126" t="s">
        <v>7</v>
      </c>
      <c r="C4" s="127" t="s">
        <v>8</v>
      </c>
      <c r="D4" s="126" t="s">
        <v>282</v>
      </c>
      <c r="E4" s="128" t="s">
        <v>283</v>
      </c>
      <c r="F4" s="129" t="s">
        <v>284</v>
      </c>
      <c r="G4" s="129" t="s">
        <v>285</v>
      </c>
      <c r="H4" s="129" t="s">
        <v>286</v>
      </c>
      <c r="I4" s="130" t="s">
        <v>287</v>
      </c>
      <c r="J4" s="131"/>
    </row>
    <row r="5" spans="2:10" s="132" customFormat="1" ht="6" customHeight="1">
      <c r="B5" s="133"/>
      <c r="C5" s="117"/>
      <c r="D5" s="118"/>
      <c r="E5" s="119"/>
      <c r="F5" s="120"/>
      <c r="G5" s="121"/>
      <c r="H5" s="121"/>
      <c r="I5" s="122"/>
      <c r="J5" s="123"/>
    </row>
    <row r="6" spans="1:10" s="140" customFormat="1" ht="12.75">
      <c r="A6" s="125">
        <v>2</v>
      </c>
      <c r="B6" s="126" t="s">
        <v>11</v>
      </c>
      <c r="C6" s="134" t="s">
        <v>12</v>
      </c>
      <c r="D6" s="135" t="s">
        <v>13</v>
      </c>
      <c r="E6" s="136" t="s">
        <v>288</v>
      </c>
      <c r="F6" s="137" t="s">
        <v>289</v>
      </c>
      <c r="G6" s="137" t="s">
        <v>285</v>
      </c>
      <c r="H6" s="137" t="s">
        <v>286</v>
      </c>
      <c r="I6" s="138" t="s">
        <v>290</v>
      </c>
      <c r="J6" s="139" t="s">
        <v>291</v>
      </c>
    </row>
    <row r="7" spans="1:10" s="140" customFormat="1" ht="12.75">
      <c r="A7" s="141"/>
      <c r="B7" s="142"/>
      <c r="C7" s="143" t="s">
        <v>15</v>
      </c>
      <c r="D7" s="144" t="s">
        <v>16</v>
      </c>
      <c r="E7" s="145" t="s">
        <v>292</v>
      </c>
      <c r="F7" s="146" t="s">
        <v>293</v>
      </c>
      <c r="G7" s="146" t="s">
        <v>285</v>
      </c>
      <c r="H7" s="146" t="s">
        <v>286</v>
      </c>
      <c r="I7" s="147" t="s">
        <v>294</v>
      </c>
      <c r="J7" s="148" t="s">
        <v>295</v>
      </c>
    </row>
    <row r="8" spans="1:10" s="140" customFormat="1" ht="12.75">
      <c r="A8" s="141"/>
      <c r="B8" s="142"/>
      <c r="C8" s="143" t="s">
        <v>18</v>
      </c>
      <c r="D8" s="144" t="s">
        <v>19</v>
      </c>
      <c r="E8" s="149" t="s">
        <v>296</v>
      </c>
      <c r="F8" s="146" t="s">
        <v>289</v>
      </c>
      <c r="G8" s="146" t="s">
        <v>285</v>
      </c>
      <c r="H8" s="146" t="s">
        <v>286</v>
      </c>
      <c r="I8" s="147" t="s">
        <v>19</v>
      </c>
      <c r="J8" s="148" t="s">
        <v>295</v>
      </c>
    </row>
    <row r="9" spans="1:10" ht="12.75">
      <c r="A9" s="150"/>
      <c r="B9" s="151"/>
      <c r="C9" s="127" t="s">
        <v>21</v>
      </c>
      <c r="D9" s="126" t="s">
        <v>22</v>
      </c>
      <c r="E9" s="152" t="s">
        <v>297</v>
      </c>
      <c r="F9" s="129" t="s">
        <v>293</v>
      </c>
      <c r="G9" s="129" t="s">
        <v>285</v>
      </c>
      <c r="H9" s="129" t="s">
        <v>286</v>
      </c>
      <c r="I9" s="130" t="s">
        <v>22</v>
      </c>
      <c r="J9" s="130" t="s">
        <v>295</v>
      </c>
    </row>
    <row r="10" spans="2:10" s="132" customFormat="1" ht="6" customHeight="1">
      <c r="B10" s="133"/>
      <c r="C10" s="117"/>
      <c r="D10" s="118"/>
      <c r="E10" s="119"/>
      <c r="F10" s="120"/>
      <c r="G10" s="121"/>
      <c r="H10" s="121"/>
      <c r="I10" s="122"/>
      <c r="J10" s="123"/>
    </row>
    <row r="11" spans="1:10" ht="12.75">
      <c r="A11" s="127">
        <v>3</v>
      </c>
      <c r="B11" s="126" t="s">
        <v>298</v>
      </c>
      <c r="C11" s="134" t="s">
        <v>25</v>
      </c>
      <c r="D11" s="135" t="s">
        <v>299</v>
      </c>
      <c r="E11" s="153" t="s">
        <v>300</v>
      </c>
      <c r="F11" s="137" t="s">
        <v>301</v>
      </c>
      <c r="G11" s="137" t="s">
        <v>285</v>
      </c>
      <c r="H11" s="137" t="s">
        <v>286</v>
      </c>
      <c r="I11" s="139" t="s">
        <v>302</v>
      </c>
      <c r="J11" s="154"/>
    </row>
    <row r="12" spans="1:10" s="140" customFormat="1" ht="12.75">
      <c r="A12" s="141"/>
      <c r="B12" s="142"/>
      <c r="C12" s="143" t="s">
        <v>28</v>
      </c>
      <c r="D12" s="144" t="s">
        <v>303</v>
      </c>
      <c r="E12" s="145" t="s">
        <v>304</v>
      </c>
      <c r="F12" s="146" t="s">
        <v>301</v>
      </c>
      <c r="G12" s="146" t="s">
        <v>285</v>
      </c>
      <c r="H12" s="146" t="s">
        <v>286</v>
      </c>
      <c r="I12" s="147" t="s">
        <v>305</v>
      </c>
      <c r="J12" s="155"/>
    </row>
    <row r="13" spans="1:10" s="140" customFormat="1" ht="97.5" customHeight="1">
      <c r="A13" s="141"/>
      <c r="B13" s="142"/>
      <c r="C13" s="156" t="s">
        <v>31</v>
      </c>
      <c r="D13" s="157" t="s">
        <v>306</v>
      </c>
      <c r="E13" s="158" t="s">
        <v>307</v>
      </c>
      <c r="F13" s="159" t="s">
        <v>301</v>
      </c>
      <c r="G13" s="159" t="s">
        <v>285</v>
      </c>
      <c r="H13" s="159" t="s">
        <v>286</v>
      </c>
      <c r="I13" s="160" t="s">
        <v>308</v>
      </c>
      <c r="J13" s="161"/>
    </row>
    <row r="14" spans="2:10" s="132" customFormat="1" ht="6" customHeight="1">
      <c r="B14" s="133"/>
      <c r="C14" s="162"/>
      <c r="D14" s="118"/>
      <c r="E14" s="119"/>
      <c r="F14" s="120"/>
      <c r="G14" s="121"/>
      <c r="H14" s="121"/>
      <c r="I14" s="122"/>
      <c r="J14" s="123"/>
    </row>
    <row r="15" spans="1:10" ht="54.75" customHeight="1">
      <c r="A15" s="127">
        <v>4</v>
      </c>
      <c r="B15" s="126" t="s">
        <v>34</v>
      </c>
      <c r="C15" s="134" t="s">
        <v>35</v>
      </c>
      <c r="D15" s="163" t="s">
        <v>36</v>
      </c>
      <c r="E15" s="164" t="s">
        <v>309</v>
      </c>
      <c r="F15" s="137" t="s">
        <v>301</v>
      </c>
      <c r="G15" s="137" t="s">
        <v>285</v>
      </c>
      <c r="H15" s="137" t="s">
        <v>286</v>
      </c>
      <c r="I15" s="139" t="s">
        <v>310</v>
      </c>
      <c r="J15" s="154"/>
    </row>
    <row r="16" spans="1:10" ht="69.75" customHeight="1">
      <c r="A16" s="150"/>
      <c r="B16" s="151"/>
      <c r="C16" s="143" t="s">
        <v>38</v>
      </c>
      <c r="D16" s="165" t="s">
        <v>39</v>
      </c>
      <c r="E16" s="166" t="s">
        <v>311</v>
      </c>
      <c r="F16" s="146" t="s">
        <v>301</v>
      </c>
      <c r="G16" s="146" t="s">
        <v>285</v>
      </c>
      <c r="H16" s="146" t="s">
        <v>286</v>
      </c>
      <c r="I16" s="148" t="s">
        <v>312</v>
      </c>
      <c r="J16" s="155"/>
    </row>
    <row r="17" spans="1:10" ht="69" customHeight="1">
      <c r="A17" s="150"/>
      <c r="B17" s="151"/>
      <c r="C17" s="127" t="s">
        <v>41</v>
      </c>
      <c r="D17" s="167" t="s">
        <v>42</v>
      </c>
      <c r="E17" s="168" t="s">
        <v>313</v>
      </c>
      <c r="F17" s="159" t="s">
        <v>301</v>
      </c>
      <c r="G17" s="159" t="s">
        <v>285</v>
      </c>
      <c r="H17" s="159" t="s">
        <v>286</v>
      </c>
      <c r="I17" s="169" t="s">
        <v>314</v>
      </c>
      <c r="J17" s="161"/>
    </row>
    <row r="18" spans="2:10" s="132" customFormat="1" ht="6" customHeight="1">
      <c r="B18" s="133"/>
      <c r="C18" s="162"/>
      <c r="D18" s="118"/>
      <c r="E18" s="119"/>
      <c r="F18" s="120"/>
      <c r="G18" s="121"/>
      <c r="H18" s="121"/>
      <c r="I18" s="122"/>
      <c r="J18" s="123"/>
    </row>
    <row r="19" spans="1:10" ht="12.75">
      <c r="A19" s="127">
        <v>5</v>
      </c>
      <c r="B19" s="126" t="s">
        <v>315</v>
      </c>
      <c r="C19" s="127" t="s">
        <v>45</v>
      </c>
      <c r="D19" s="135" t="s">
        <v>46</v>
      </c>
      <c r="E19" s="152" t="s">
        <v>316</v>
      </c>
      <c r="F19" s="129" t="s">
        <v>301</v>
      </c>
      <c r="G19" s="129" t="s">
        <v>285</v>
      </c>
      <c r="H19" s="129" t="s">
        <v>286</v>
      </c>
      <c r="I19" s="170" t="s">
        <v>317</v>
      </c>
      <c r="J19" s="171"/>
    </row>
    <row r="20" spans="1:10" ht="180" customHeight="1">
      <c r="A20" s="150"/>
      <c r="B20" s="151"/>
      <c r="C20" s="143" t="s">
        <v>48</v>
      </c>
      <c r="D20" s="144" t="s">
        <v>49</v>
      </c>
      <c r="E20" s="149" t="s">
        <v>318</v>
      </c>
      <c r="F20" s="146" t="s">
        <v>319</v>
      </c>
      <c r="G20" s="146" t="s">
        <v>285</v>
      </c>
      <c r="H20" s="146" t="s">
        <v>286</v>
      </c>
      <c r="I20" s="148" t="s">
        <v>49</v>
      </c>
      <c r="J20" s="148" t="s">
        <v>320</v>
      </c>
    </row>
    <row r="21" spans="1:10" ht="121.5" customHeight="1">
      <c r="A21" s="150"/>
      <c r="B21" s="151"/>
      <c r="C21" s="143" t="s">
        <v>51</v>
      </c>
      <c r="D21" s="144" t="s">
        <v>52</v>
      </c>
      <c r="E21" s="149" t="s">
        <v>321</v>
      </c>
      <c r="F21" s="146" t="s">
        <v>322</v>
      </c>
      <c r="G21" s="146" t="s">
        <v>285</v>
      </c>
      <c r="H21" s="146" t="s">
        <v>286</v>
      </c>
      <c r="I21" s="148" t="s">
        <v>52</v>
      </c>
      <c r="J21" s="148" t="s">
        <v>323</v>
      </c>
    </row>
    <row r="22" spans="1:10" ht="12.75">
      <c r="A22" s="150"/>
      <c r="B22" s="151"/>
      <c r="C22" s="156" t="s">
        <v>54</v>
      </c>
      <c r="D22" s="157" t="s">
        <v>55</v>
      </c>
      <c r="E22" s="172" t="s">
        <v>324</v>
      </c>
      <c r="F22" s="159" t="s">
        <v>325</v>
      </c>
      <c r="G22" s="159" t="s">
        <v>285</v>
      </c>
      <c r="H22" s="159" t="s">
        <v>286</v>
      </c>
      <c r="I22" s="169" t="s">
        <v>55</v>
      </c>
      <c r="J22" s="169" t="s">
        <v>326</v>
      </c>
    </row>
    <row r="23" spans="2:10" s="132" customFormat="1" ht="6" customHeight="1">
      <c r="B23" s="133"/>
      <c r="C23" s="162"/>
      <c r="D23" s="118"/>
      <c r="E23" s="119"/>
      <c r="F23" s="120"/>
      <c r="G23" s="121"/>
      <c r="H23" s="121"/>
      <c r="I23" s="122"/>
      <c r="J23" s="123"/>
    </row>
    <row r="24" spans="1:10" ht="12.75">
      <c r="A24" s="125">
        <v>6</v>
      </c>
      <c r="B24" s="126" t="s">
        <v>57</v>
      </c>
      <c r="C24" s="134" t="s">
        <v>58</v>
      </c>
      <c r="D24" s="135" t="s">
        <v>59</v>
      </c>
      <c r="E24" s="164" t="s">
        <v>327</v>
      </c>
      <c r="F24" s="137" t="s">
        <v>328</v>
      </c>
      <c r="G24" s="137" t="s">
        <v>285</v>
      </c>
      <c r="H24" s="137" t="s">
        <v>286</v>
      </c>
      <c r="I24" s="139" t="s">
        <v>329</v>
      </c>
      <c r="J24" s="154"/>
    </row>
    <row r="25" spans="1:10" ht="12.75">
      <c r="A25" s="150"/>
      <c r="B25" s="151"/>
      <c r="C25" s="156" t="s">
        <v>61</v>
      </c>
      <c r="D25" s="157" t="s">
        <v>62</v>
      </c>
      <c r="E25" s="172" t="s">
        <v>330</v>
      </c>
      <c r="F25" s="159" t="s">
        <v>331</v>
      </c>
      <c r="G25" s="159" t="s">
        <v>285</v>
      </c>
      <c r="H25" s="159" t="s">
        <v>286</v>
      </c>
      <c r="I25" s="169" t="s">
        <v>332</v>
      </c>
      <c r="J25" s="161"/>
    </row>
    <row r="26" spans="2:10" s="132" customFormat="1" ht="6" customHeight="1">
      <c r="B26" s="133"/>
      <c r="C26" s="162"/>
      <c r="D26" s="118"/>
      <c r="E26" s="119"/>
      <c r="F26" s="120"/>
      <c r="G26" s="121"/>
      <c r="H26" s="121"/>
      <c r="I26" s="122"/>
      <c r="J26" s="123"/>
    </row>
    <row r="27" spans="1:10" ht="12.75">
      <c r="A27" s="125">
        <v>7</v>
      </c>
      <c r="B27" s="126" t="s">
        <v>64</v>
      </c>
      <c r="C27" s="134" t="s">
        <v>65</v>
      </c>
      <c r="D27" s="135" t="s">
        <v>66</v>
      </c>
      <c r="E27" s="164" t="s">
        <v>333</v>
      </c>
      <c r="F27" s="137" t="s">
        <v>334</v>
      </c>
      <c r="G27" s="137" t="s">
        <v>285</v>
      </c>
      <c r="H27" s="137" t="s">
        <v>286</v>
      </c>
      <c r="I27" s="139" t="s">
        <v>335</v>
      </c>
      <c r="J27" s="139" t="s">
        <v>336</v>
      </c>
    </row>
    <row r="28" spans="1:10" ht="200.25" customHeight="1">
      <c r="A28" s="150"/>
      <c r="B28" s="151"/>
      <c r="C28" s="156" t="s">
        <v>68</v>
      </c>
      <c r="D28" s="157" t="s">
        <v>69</v>
      </c>
      <c r="E28" s="172" t="s">
        <v>337</v>
      </c>
      <c r="F28" s="159" t="s">
        <v>338</v>
      </c>
      <c r="G28" s="159" t="s">
        <v>285</v>
      </c>
      <c r="H28" s="159" t="s">
        <v>286</v>
      </c>
      <c r="I28" s="169" t="s">
        <v>339</v>
      </c>
      <c r="J28" s="161"/>
    </row>
    <row r="29" spans="2:10" s="132" customFormat="1" ht="6" customHeight="1">
      <c r="B29" s="133"/>
      <c r="C29" s="162"/>
      <c r="D29" s="118"/>
      <c r="E29" s="119"/>
      <c r="F29" s="120"/>
      <c r="G29" s="121"/>
      <c r="H29" s="121"/>
      <c r="I29" s="122"/>
      <c r="J29" s="123"/>
    </row>
    <row r="30" spans="1:10" ht="12.75">
      <c r="A30" s="125">
        <v>8</v>
      </c>
      <c r="B30" s="126" t="s">
        <v>71</v>
      </c>
      <c r="C30" s="134" t="s">
        <v>72</v>
      </c>
      <c r="D30" s="135" t="s">
        <v>73</v>
      </c>
      <c r="E30" s="164" t="s">
        <v>340</v>
      </c>
      <c r="F30" s="137" t="s">
        <v>341</v>
      </c>
      <c r="G30" s="137" t="s">
        <v>285</v>
      </c>
      <c r="H30" s="137" t="s">
        <v>286</v>
      </c>
      <c r="I30" s="139" t="s">
        <v>73</v>
      </c>
      <c r="J30" s="139" t="s">
        <v>342</v>
      </c>
    </row>
    <row r="31" spans="1:10" ht="12.75">
      <c r="A31" s="150"/>
      <c r="B31" s="151"/>
      <c r="C31" s="143" t="s">
        <v>75</v>
      </c>
      <c r="D31" s="144" t="s">
        <v>76</v>
      </c>
      <c r="E31" s="149" t="s">
        <v>343</v>
      </c>
      <c r="F31" s="146" t="s">
        <v>344</v>
      </c>
      <c r="G31" s="146" t="s">
        <v>285</v>
      </c>
      <c r="H31" s="146" t="s">
        <v>286</v>
      </c>
      <c r="I31" s="148" t="s">
        <v>76</v>
      </c>
      <c r="J31" s="148" t="s">
        <v>345</v>
      </c>
    </row>
    <row r="32" spans="1:10" ht="145.5" customHeight="1">
      <c r="A32" s="150"/>
      <c r="B32" s="151"/>
      <c r="C32" s="143" t="s">
        <v>78</v>
      </c>
      <c r="D32" s="144" t="s">
        <v>79</v>
      </c>
      <c r="E32" s="149" t="s">
        <v>346</v>
      </c>
      <c r="F32" s="146" t="s">
        <v>347</v>
      </c>
      <c r="G32" s="146" t="s">
        <v>285</v>
      </c>
      <c r="H32" s="146" t="s">
        <v>286</v>
      </c>
      <c r="I32" s="148" t="s">
        <v>79</v>
      </c>
      <c r="J32" s="148" t="s">
        <v>348</v>
      </c>
    </row>
    <row r="33" spans="1:10" ht="141" customHeight="1">
      <c r="A33" s="150"/>
      <c r="B33" s="151"/>
      <c r="C33" s="156" t="s">
        <v>81</v>
      </c>
      <c r="D33" s="157" t="s">
        <v>82</v>
      </c>
      <c r="E33" s="172" t="s">
        <v>349</v>
      </c>
      <c r="F33" s="159" t="s">
        <v>350</v>
      </c>
      <c r="G33" s="159" t="s">
        <v>285</v>
      </c>
      <c r="H33" s="159" t="s">
        <v>286</v>
      </c>
      <c r="I33" s="169" t="s">
        <v>82</v>
      </c>
      <c r="J33" s="169" t="s">
        <v>351</v>
      </c>
    </row>
    <row r="34" spans="2:10" s="132" customFormat="1" ht="6" customHeight="1">
      <c r="B34" s="133"/>
      <c r="C34" s="162"/>
      <c r="D34" s="118"/>
      <c r="E34" s="119"/>
      <c r="F34" s="120"/>
      <c r="G34" s="121"/>
      <c r="H34" s="121"/>
      <c r="I34" s="122"/>
      <c r="J34" s="123"/>
    </row>
    <row r="35" spans="1:10" ht="75" customHeight="1">
      <c r="A35" s="125">
        <v>9</v>
      </c>
      <c r="B35" s="126" t="s">
        <v>84</v>
      </c>
      <c r="C35" s="134" t="s">
        <v>85</v>
      </c>
      <c r="D35" s="135" t="s">
        <v>86</v>
      </c>
      <c r="E35" s="164" t="s">
        <v>352</v>
      </c>
      <c r="F35" s="137" t="s">
        <v>353</v>
      </c>
      <c r="G35" s="137" t="s">
        <v>285</v>
      </c>
      <c r="H35" s="137" t="s">
        <v>286</v>
      </c>
      <c r="I35" s="139" t="s">
        <v>354</v>
      </c>
      <c r="J35" s="139" t="s">
        <v>355</v>
      </c>
    </row>
    <row r="36" spans="1:10" ht="225.75" customHeight="1">
      <c r="A36" s="150"/>
      <c r="B36" s="151"/>
      <c r="C36" s="134" t="s">
        <v>88</v>
      </c>
      <c r="D36" s="144" t="s">
        <v>89</v>
      </c>
      <c r="E36" s="149" t="s">
        <v>356</v>
      </c>
      <c r="F36" s="146" t="s">
        <v>357</v>
      </c>
      <c r="G36" s="146" t="s">
        <v>285</v>
      </c>
      <c r="H36" s="146" t="s">
        <v>286</v>
      </c>
      <c r="I36" s="148" t="s">
        <v>358</v>
      </c>
      <c r="J36" s="148" t="s">
        <v>359</v>
      </c>
    </row>
    <row r="37" spans="1:10" ht="72" customHeight="1">
      <c r="A37" s="150"/>
      <c r="B37" s="151"/>
      <c r="C37" s="127" t="s">
        <v>91</v>
      </c>
      <c r="D37" s="157" t="s">
        <v>92</v>
      </c>
      <c r="E37" s="172" t="s">
        <v>360</v>
      </c>
      <c r="F37" s="159" t="s">
        <v>361</v>
      </c>
      <c r="G37" s="159" t="s">
        <v>285</v>
      </c>
      <c r="H37" s="159" t="s">
        <v>286</v>
      </c>
      <c r="I37" s="169" t="s">
        <v>362</v>
      </c>
      <c r="J37" s="169"/>
    </row>
    <row r="38" spans="2:10" s="132" customFormat="1" ht="6" customHeight="1">
      <c r="B38" s="133"/>
      <c r="C38" s="162"/>
      <c r="D38" s="118"/>
      <c r="E38" s="119"/>
      <c r="F38" s="120"/>
      <c r="G38" s="121"/>
      <c r="H38" s="121"/>
      <c r="I38" s="173"/>
      <c r="J38" s="174"/>
    </row>
    <row r="39" spans="1:10" s="150" customFormat="1" ht="12.75">
      <c r="A39" s="125">
        <v>10</v>
      </c>
      <c r="B39" s="126" t="s">
        <v>94</v>
      </c>
      <c r="C39" s="127" t="s">
        <v>95</v>
      </c>
      <c r="D39" s="126" t="s">
        <v>96</v>
      </c>
      <c r="E39" s="152" t="s">
        <v>363</v>
      </c>
      <c r="F39" s="129" t="s">
        <v>364</v>
      </c>
      <c r="G39" s="129" t="s">
        <v>285</v>
      </c>
      <c r="H39" s="129" t="s">
        <v>286</v>
      </c>
      <c r="I39" s="130" t="s">
        <v>365</v>
      </c>
      <c r="J39" s="130" t="s">
        <v>366</v>
      </c>
    </row>
    <row r="40" spans="2:10" s="132" customFormat="1" ht="6" customHeight="1">
      <c r="B40" s="133"/>
      <c r="C40" s="162"/>
      <c r="D40" s="118"/>
      <c r="E40" s="119"/>
      <c r="F40" s="120"/>
      <c r="G40" s="121"/>
      <c r="H40" s="121"/>
      <c r="I40" s="122"/>
      <c r="J40" s="123"/>
    </row>
    <row r="41" spans="1:10" s="175" customFormat="1" ht="87" customHeight="1">
      <c r="A41" s="127">
        <v>11</v>
      </c>
      <c r="B41" s="126" t="s">
        <v>98</v>
      </c>
      <c r="C41" s="134" t="s">
        <v>99</v>
      </c>
      <c r="D41" s="163" t="s">
        <v>100</v>
      </c>
      <c r="E41" s="164" t="s">
        <v>367</v>
      </c>
      <c r="F41" s="137" t="s">
        <v>301</v>
      </c>
      <c r="G41" s="137" t="s">
        <v>285</v>
      </c>
      <c r="H41" s="137" t="s">
        <v>286</v>
      </c>
      <c r="I41" s="139" t="s">
        <v>368</v>
      </c>
      <c r="J41" s="139"/>
    </row>
    <row r="42" spans="1:10" s="175" customFormat="1" ht="12.75">
      <c r="A42" s="150"/>
      <c r="B42" s="151"/>
      <c r="C42" s="156" t="s">
        <v>102</v>
      </c>
      <c r="D42" s="167" t="s">
        <v>103</v>
      </c>
      <c r="E42" s="176" t="s">
        <v>369</v>
      </c>
      <c r="F42" s="159" t="s">
        <v>301</v>
      </c>
      <c r="G42" s="159" t="s">
        <v>285</v>
      </c>
      <c r="H42" s="159" t="s">
        <v>286</v>
      </c>
      <c r="I42" s="169" t="s">
        <v>370</v>
      </c>
      <c r="J42" s="169"/>
    </row>
    <row r="43" spans="2:10" s="132" customFormat="1" ht="6" customHeight="1">
      <c r="B43" s="133"/>
      <c r="C43" s="162"/>
      <c r="D43" s="118"/>
      <c r="E43" s="119"/>
      <c r="F43" s="120"/>
      <c r="G43" s="121"/>
      <c r="H43" s="121"/>
      <c r="I43" s="122"/>
      <c r="J43" s="123"/>
    </row>
  </sheetData>
  <sheetProtection selectLockedCells="1" selectUnlockedCells="1"/>
  <mergeCells count="3">
    <mergeCell ref="A1:J1"/>
    <mergeCell ref="A2:B2"/>
    <mergeCell ref="C2:D2"/>
  </mergeCells>
  <printOptions/>
  <pageMargins left="0.5118055555555555" right="0.5118055555555555" top="0.7479166666666667" bottom="0.7479166666666667" header="0.5118055555555555" footer="0.5118055555555555"/>
  <pageSetup fitToHeight="8" fitToWidth="1" horizontalDpi="300" verticalDpi="300" orientation="landscape" paperSize="9"/>
  <rowBreaks count="2" manualBreakCount="2">
    <brk id="13" max="255" man="1"/>
    <brk id="34" max="255" man="1"/>
  </rowBreaks>
</worksheet>
</file>

<file path=xl/worksheets/sheet5.xml><?xml version="1.0" encoding="utf-8"?>
<worksheet xmlns="http://schemas.openxmlformats.org/spreadsheetml/2006/main" xmlns:r="http://schemas.openxmlformats.org/officeDocument/2006/relationships">
  <dimension ref="A1:A1"/>
  <sheetViews>
    <sheetView zoomScale="95" zoomScaleNormal="95" workbookViewId="0" topLeftCell="A1">
      <selection activeCell="N43" sqref="N43"/>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Nello Blangiforti</cp:lastModifiedBy>
  <cp:lastPrinted>2018-08-23T10:51:06Z</cp:lastPrinted>
  <dcterms:created xsi:type="dcterms:W3CDTF">2009-01-23T08:33:04Z</dcterms:created>
  <dcterms:modified xsi:type="dcterms:W3CDTF">2018-08-28T10:12:20Z</dcterms:modified>
  <cp:category/>
  <cp:version/>
  <cp:contentType/>
  <cp:contentStatus/>
  <cp:revision>1</cp:revision>
</cp:coreProperties>
</file>